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12" windowWidth="22716" windowHeight="10788"/>
  </bookViews>
  <sheets>
    <sheet name="Rekapitulace stavby" sheetId="1" r:id="rId1"/>
    <sheet name="01 - Střecha A" sheetId="2" r:id="rId2"/>
    <sheet name="02 - Střecha B" sheetId="3" r:id="rId3"/>
    <sheet name="VRN - Vedlejší rozpočtové..." sheetId="4" r:id="rId4"/>
  </sheets>
  <definedNames>
    <definedName name="_xlnm._FilterDatabase" localSheetId="1" hidden="1">'01 - Střecha A'!$C$128:$K$357</definedName>
    <definedName name="_xlnm._FilterDatabase" localSheetId="2" hidden="1">'02 - Střecha B'!$C$128:$K$344</definedName>
    <definedName name="_xlnm._FilterDatabase" localSheetId="3" hidden="1">'VRN - Vedlejší rozpočtové...'!$C$120:$K$136</definedName>
    <definedName name="_xlnm.Print_Titles" localSheetId="1">'01 - Střecha A'!$128:$128</definedName>
    <definedName name="_xlnm.Print_Titles" localSheetId="2">'02 - Střecha B'!$128:$128</definedName>
    <definedName name="_xlnm.Print_Titles" localSheetId="0">'Rekapitulace stavby'!$92:$92</definedName>
    <definedName name="_xlnm.Print_Titles" localSheetId="3">'VRN - Vedlejší rozpočtové...'!$120:$120</definedName>
    <definedName name="_xlnm.Print_Area" localSheetId="1">'01 - Střecha A'!$C$4:$J$76,'01 - Střecha A'!$C$82:$J$110,'01 - Střecha A'!$C$116:$J$357</definedName>
    <definedName name="_xlnm.Print_Area" localSheetId="2">'02 - Střecha B'!$C$4:$J$76,'02 - Střecha B'!$C$82:$J$110,'02 - Střecha B'!$C$116:$J$344</definedName>
    <definedName name="_xlnm.Print_Area" localSheetId="0">'Rekapitulace stavby'!$D$4:$AO$76,'Rekapitulace stavby'!$C$82:$AQ$98</definedName>
    <definedName name="_xlnm.Print_Area" localSheetId="3">'VRN - Vedlejší rozpočtové...'!$C$4:$J$76,'VRN - Vedlejší rozpočtové...'!$C$82:$J$102,'VRN - Vedlejší rozpočtové...'!$C$108:$J$136</definedName>
  </definedNames>
  <calcPr calcId="145621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/>
  <c r="BI135" i="4"/>
  <c r="BH135" i="4"/>
  <c r="BG135" i="4"/>
  <c r="BF135" i="4"/>
  <c r="T135" i="4"/>
  <c r="T134" i="4" s="1"/>
  <c r="R135" i="4"/>
  <c r="R134" i="4"/>
  <c r="P135" i="4"/>
  <c r="P134" i="4" s="1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7" i="4"/>
  <c r="BH127" i="4"/>
  <c r="BG127" i="4"/>
  <c r="BF127" i="4"/>
  <c r="T127" i="4"/>
  <c r="T126" i="4" s="1"/>
  <c r="R127" i="4"/>
  <c r="R126" i="4"/>
  <c r="P127" i="4"/>
  <c r="P126" i="4" s="1"/>
  <c r="BI124" i="4"/>
  <c r="BH124" i="4"/>
  <c r="BG124" i="4"/>
  <c r="BF124" i="4"/>
  <c r="T124" i="4"/>
  <c r="T123" i="4"/>
  <c r="R124" i="4"/>
  <c r="R123" i="4" s="1"/>
  <c r="P124" i="4"/>
  <c r="P123" i="4"/>
  <c r="J117" i="4"/>
  <c r="F117" i="4"/>
  <c r="F115" i="4"/>
  <c r="E113" i="4"/>
  <c r="J91" i="4"/>
  <c r="F91" i="4"/>
  <c r="F89" i="4"/>
  <c r="E87" i="4"/>
  <c r="J24" i="4"/>
  <c r="E24" i="4"/>
  <c r="J118" i="4" s="1"/>
  <c r="J23" i="4"/>
  <c r="J18" i="4"/>
  <c r="E18" i="4"/>
  <c r="F118" i="4"/>
  <c r="J17" i="4"/>
  <c r="J12" i="4"/>
  <c r="J89" i="4" s="1"/>
  <c r="E7" i="4"/>
  <c r="E111" i="4"/>
  <c r="J37" i="3"/>
  <c r="J36" i="3"/>
  <c r="AY96" i="1"/>
  <c r="J35" i="3"/>
  <c r="AX96" i="1"/>
  <c r="BI344" i="3"/>
  <c r="BH344" i="3"/>
  <c r="BG344" i="3"/>
  <c r="BF344" i="3"/>
  <c r="T344" i="3"/>
  <c r="R344" i="3"/>
  <c r="P344" i="3"/>
  <c r="BI341" i="3"/>
  <c r="BH341" i="3"/>
  <c r="BG341" i="3"/>
  <c r="BF341" i="3"/>
  <c r="T341" i="3"/>
  <c r="R341" i="3"/>
  <c r="P341" i="3"/>
  <c r="BI338" i="3"/>
  <c r="BH338" i="3"/>
  <c r="BG338" i="3"/>
  <c r="BF338" i="3"/>
  <c r="T338" i="3"/>
  <c r="R338" i="3"/>
  <c r="P338" i="3"/>
  <c r="BI334" i="3"/>
  <c r="BH334" i="3"/>
  <c r="BG334" i="3"/>
  <c r="BF334" i="3"/>
  <c r="T334" i="3"/>
  <c r="R334" i="3"/>
  <c r="P334" i="3"/>
  <c r="BI331" i="3"/>
  <c r="BH331" i="3"/>
  <c r="BG331" i="3"/>
  <c r="BF331" i="3"/>
  <c r="T331" i="3"/>
  <c r="R331" i="3"/>
  <c r="P331" i="3"/>
  <c r="BI329" i="3"/>
  <c r="BH329" i="3"/>
  <c r="BG329" i="3"/>
  <c r="BF329" i="3"/>
  <c r="T329" i="3"/>
  <c r="R329" i="3"/>
  <c r="P329" i="3"/>
  <c r="BI326" i="3"/>
  <c r="BH326" i="3"/>
  <c r="BG326" i="3"/>
  <c r="BF326" i="3"/>
  <c r="T326" i="3"/>
  <c r="R326" i="3"/>
  <c r="P326" i="3"/>
  <c r="BI324" i="3"/>
  <c r="BH324" i="3"/>
  <c r="BG324" i="3"/>
  <c r="BF324" i="3"/>
  <c r="T324" i="3"/>
  <c r="R324" i="3"/>
  <c r="P324" i="3"/>
  <c r="BI320" i="3"/>
  <c r="BH320" i="3"/>
  <c r="BG320" i="3"/>
  <c r="BF320" i="3"/>
  <c r="T320" i="3"/>
  <c r="R320" i="3"/>
  <c r="P320" i="3"/>
  <c r="BI317" i="3"/>
  <c r="BH317" i="3"/>
  <c r="BG317" i="3"/>
  <c r="BF317" i="3"/>
  <c r="T317" i="3"/>
  <c r="R317" i="3"/>
  <c r="P317" i="3"/>
  <c r="BI315" i="3"/>
  <c r="BH315" i="3"/>
  <c r="BG315" i="3"/>
  <c r="BF315" i="3"/>
  <c r="T315" i="3"/>
  <c r="R315" i="3"/>
  <c r="P315" i="3"/>
  <c r="BI312" i="3"/>
  <c r="BH312" i="3"/>
  <c r="BG312" i="3"/>
  <c r="BF312" i="3"/>
  <c r="T312" i="3"/>
  <c r="R312" i="3"/>
  <c r="P312" i="3"/>
  <c r="BI309" i="3"/>
  <c r="BH309" i="3"/>
  <c r="BG309" i="3"/>
  <c r="BF309" i="3"/>
  <c r="T309" i="3"/>
  <c r="R309" i="3"/>
  <c r="P309" i="3"/>
  <c r="BI306" i="3"/>
  <c r="BH306" i="3"/>
  <c r="BG306" i="3"/>
  <c r="BF306" i="3"/>
  <c r="T306" i="3"/>
  <c r="R306" i="3"/>
  <c r="P306" i="3"/>
  <c r="BI303" i="3"/>
  <c r="BH303" i="3"/>
  <c r="BG303" i="3"/>
  <c r="BF303" i="3"/>
  <c r="T303" i="3"/>
  <c r="R303" i="3"/>
  <c r="P303" i="3"/>
  <c r="BI300" i="3"/>
  <c r="BH300" i="3"/>
  <c r="BG300" i="3"/>
  <c r="BF300" i="3"/>
  <c r="T300" i="3"/>
  <c r="R300" i="3"/>
  <c r="P300" i="3"/>
  <c r="BI295" i="3"/>
  <c r="BH295" i="3"/>
  <c r="BG295" i="3"/>
  <c r="BF295" i="3"/>
  <c r="T295" i="3"/>
  <c r="R295" i="3"/>
  <c r="P295" i="3"/>
  <c r="BI292" i="3"/>
  <c r="BH292" i="3"/>
  <c r="BG292" i="3"/>
  <c r="BF292" i="3"/>
  <c r="T292" i="3"/>
  <c r="R292" i="3"/>
  <c r="P292" i="3"/>
  <c r="BI290" i="3"/>
  <c r="BH290" i="3"/>
  <c r="BG290" i="3"/>
  <c r="BF290" i="3"/>
  <c r="T290" i="3"/>
  <c r="R290" i="3"/>
  <c r="P290" i="3"/>
  <c r="BI287" i="3"/>
  <c r="BH287" i="3"/>
  <c r="BG287" i="3"/>
  <c r="BF287" i="3"/>
  <c r="T287" i="3"/>
  <c r="R287" i="3"/>
  <c r="P287" i="3"/>
  <c r="BI284" i="3"/>
  <c r="BH284" i="3"/>
  <c r="BG284" i="3"/>
  <c r="BF284" i="3"/>
  <c r="T284" i="3"/>
  <c r="R284" i="3"/>
  <c r="P284" i="3"/>
  <c r="BI281" i="3"/>
  <c r="BH281" i="3"/>
  <c r="BG281" i="3"/>
  <c r="BF281" i="3"/>
  <c r="T281" i="3"/>
  <c r="R281" i="3"/>
  <c r="P281" i="3"/>
  <c r="BI279" i="3"/>
  <c r="BH279" i="3"/>
  <c r="BG279" i="3"/>
  <c r="BF279" i="3"/>
  <c r="T279" i="3"/>
  <c r="R279" i="3"/>
  <c r="P279" i="3"/>
  <c r="BI276" i="3"/>
  <c r="BH276" i="3"/>
  <c r="BG276" i="3"/>
  <c r="BF276" i="3"/>
  <c r="T276" i="3"/>
  <c r="R276" i="3"/>
  <c r="P276" i="3"/>
  <c r="BI272" i="3"/>
  <c r="BH272" i="3"/>
  <c r="BG272" i="3"/>
  <c r="BF272" i="3"/>
  <c r="T272" i="3"/>
  <c r="R272" i="3"/>
  <c r="P272" i="3"/>
  <c r="BI269" i="3"/>
  <c r="BH269" i="3"/>
  <c r="BG269" i="3"/>
  <c r="BF269" i="3"/>
  <c r="T269" i="3"/>
  <c r="R269" i="3"/>
  <c r="P269" i="3"/>
  <c r="BI266" i="3"/>
  <c r="BH266" i="3"/>
  <c r="BG266" i="3"/>
  <c r="BF266" i="3"/>
  <c r="T266" i="3"/>
  <c r="R266" i="3"/>
  <c r="P266" i="3"/>
  <c r="BI263" i="3"/>
  <c r="BH263" i="3"/>
  <c r="BG263" i="3"/>
  <c r="BF263" i="3"/>
  <c r="T263" i="3"/>
  <c r="R263" i="3"/>
  <c r="P263" i="3"/>
  <c r="BI260" i="3"/>
  <c r="BH260" i="3"/>
  <c r="BG260" i="3"/>
  <c r="BF260" i="3"/>
  <c r="T260" i="3"/>
  <c r="R260" i="3"/>
  <c r="P260" i="3"/>
  <c r="BI258" i="3"/>
  <c r="BH258" i="3"/>
  <c r="BG258" i="3"/>
  <c r="BF258" i="3"/>
  <c r="T258" i="3"/>
  <c r="R258" i="3"/>
  <c r="P258" i="3"/>
  <c r="BI255" i="3"/>
  <c r="BH255" i="3"/>
  <c r="BG255" i="3"/>
  <c r="BF255" i="3"/>
  <c r="T255" i="3"/>
  <c r="R255" i="3"/>
  <c r="P255" i="3"/>
  <c r="BI252" i="3"/>
  <c r="BH252" i="3"/>
  <c r="BG252" i="3"/>
  <c r="BF252" i="3"/>
  <c r="T252" i="3"/>
  <c r="R252" i="3"/>
  <c r="P252" i="3"/>
  <c r="BI249" i="3"/>
  <c r="BH249" i="3"/>
  <c r="BG249" i="3"/>
  <c r="BF249" i="3"/>
  <c r="T249" i="3"/>
  <c r="R249" i="3"/>
  <c r="P249" i="3"/>
  <c r="BI241" i="3"/>
  <c r="BH241" i="3"/>
  <c r="BG241" i="3"/>
  <c r="BF241" i="3"/>
  <c r="T241" i="3"/>
  <c r="R241" i="3"/>
  <c r="P241" i="3"/>
  <c r="BI238" i="3"/>
  <c r="BH238" i="3"/>
  <c r="BG238" i="3"/>
  <c r="BF238" i="3"/>
  <c r="T238" i="3"/>
  <c r="R238" i="3"/>
  <c r="P238" i="3"/>
  <c r="BI235" i="3"/>
  <c r="BH235" i="3"/>
  <c r="BG235" i="3"/>
  <c r="BF235" i="3"/>
  <c r="T235" i="3"/>
  <c r="R235" i="3"/>
  <c r="P235" i="3"/>
  <c r="BI232" i="3"/>
  <c r="BH232" i="3"/>
  <c r="BG232" i="3"/>
  <c r="BF232" i="3"/>
  <c r="T232" i="3"/>
  <c r="R232" i="3"/>
  <c r="P232" i="3"/>
  <c r="BI229" i="3"/>
  <c r="BH229" i="3"/>
  <c r="BG229" i="3"/>
  <c r="BF229" i="3"/>
  <c r="T229" i="3"/>
  <c r="R229" i="3"/>
  <c r="P229" i="3"/>
  <c r="BI217" i="3"/>
  <c r="BH217" i="3"/>
  <c r="BG217" i="3"/>
  <c r="BF217" i="3"/>
  <c r="T217" i="3"/>
  <c r="R217" i="3"/>
  <c r="P217" i="3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5" i="3"/>
  <c r="BH195" i="3"/>
  <c r="BG195" i="3"/>
  <c r="BF195" i="3"/>
  <c r="T195" i="3"/>
  <c r="R195" i="3"/>
  <c r="P195" i="3"/>
  <c r="BI192" i="3"/>
  <c r="BH192" i="3"/>
  <c r="BG192" i="3"/>
  <c r="BF192" i="3"/>
  <c r="T192" i="3"/>
  <c r="R192" i="3"/>
  <c r="P192" i="3"/>
  <c r="BI189" i="3"/>
  <c r="BH189" i="3"/>
  <c r="BG189" i="3"/>
  <c r="BF189" i="3"/>
  <c r="T189" i="3"/>
  <c r="R189" i="3"/>
  <c r="P189" i="3"/>
  <c r="BI186" i="3"/>
  <c r="BH186" i="3"/>
  <c r="BG186" i="3"/>
  <c r="BF186" i="3"/>
  <c r="T186" i="3"/>
  <c r="R186" i="3"/>
  <c r="P186" i="3"/>
  <c r="BI180" i="3"/>
  <c r="BH180" i="3"/>
  <c r="BG180" i="3"/>
  <c r="BF180" i="3"/>
  <c r="T180" i="3"/>
  <c r="R180" i="3"/>
  <c r="P180" i="3"/>
  <c r="BI175" i="3"/>
  <c r="BH175" i="3"/>
  <c r="BG175" i="3"/>
  <c r="BF175" i="3"/>
  <c r="T175" i="3"/>
  <c r="R175" i="3"/>
  <c r="P175" i="3"/>
  <c r="BI172" i="3"/>
  <c r="BH172" i="3"/>
  <c r="BG172" i="3"/>
  <c r="BF172" i="3"/>
  <c r="T172" i="3"/>
  <c r="R172" i="3"/>
  <c r="P172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T154" i="3" s="1"/>
  <c r="R155" i="3"/>
  <c r="R154" i="3"/>
  <c r="P155" i="3"/>
  <c r="P154" i="3" s="1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T138" i="3" s="1"/>
  <c r="R139" i="3"/>
  <c r="R138" i="3"/>
  <c r="P139" i="3"/>
  <c r="P138" i="3" s="1"/>
  <c r="BI135" i="3"/>
  <c r="BH135" i="3"/>
  <c r="BG135" i="3"/>
  <c r="BF135" i="3"/>
  <c r="T135" i="3"/>
  <c r="R135" i="3"/>
  <c r="P135" i="3"/>
  <c r="BI132" i="3"/>
  <c r="BH132" i="3"/>
  <c r="BG132" i="3"/>
  <c r="BF132" i="3"/>
  <c r="T132" i="3"/>
  <c r="R132" i="3"/>
  <c r="P132" i="3"/>
  <c r="J125" i="3"/>
  <c r="F125" i="3"/>
  <c r="F123" i="3"/>
  <c r="E121" i="3"/>
  <c r="J91" i="3"/>
  <c r="F91" i="3"/>
  <c r="F89" i="3"/>
  <c r="E87" i="3"/>
  <c r="J24" i="3"/>
  <c r="E24" i="3"/>
  <c r="J126" i="3" s="1"/>
  <c r="J23" i="3"/>
  <c r="J18" i="3"/>
  <c r="E18" i="3"/>
  <c r="F126" i="3"/>
  <c r="J17" i="3"/>
  <c r="J12" i="3"/>
  <c r="J89" i="3" s="1"/>
  <c r="E7" i="3"/>
  <c r="E119" i="3"/>
  <c r="J37" i="2"/>
  <c r="J36" i="2"/>
  <c r="AY95" i="1"/>
  <c r="J35" i="2"/>
  <c r="AX95" i="1"/>
  <c r="BI357" i="2"/>
  <c r="BH357" i="2"/>
  <c r="BG357" i="2"/>
  <c r="BF357" i="2"/>
  <c r="T357" i="2"/>
  <c r="R357" i="2"/>
  <c r="P357" i="2"/>
  <c r="BI354" i="2"/>
  <c r="BH354" i="2"/>
  <c r="BG354" i="2"/>
  <c r="BF354" i="2"/>
  <c r="T354" i="2"/>
  <c r="R354" i="2"/>
  <c r="P354" i="2"/>
  <c r="BI352" i="2"/>
  <c r="BH352" i="2"/>
  <c r="BG352" i="2"/>
  <c r="BF352" i="2"/>
  <c r="T352" i="2"/>
  <c r="R352" i="2"/>
  <c r="P352" i="2"/>
  <c r="BI349" i="2"/>
  <c r="BH349" i="2"/>
  <c r="BG349" i="2"/>
  <c r="BF349" i="2"/>
  <c r="T349" i="2"/>
  <c r="R349" i="2"/>
  <c r="P349" i="2"/>
  <c r="BI345" i="2"/>
  <c r="BH345" i="2"/>
  <c r="BG345" i="2"/>
  <c r="BF345" i="2"/>
  <c r="T345" i="2"/>
  <c r="R345" i="2"/>
  <c r="P345" i="2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6" i="2"/>
  <c r="BH336" i="2"/>
  <c r="BG336" i="2"/>
  <c r="BF336" i="2"/>
  <c r="T336" i="2"/>
  <c r="R336" i="2"/>
  <c r="P336" i="2"/>
  <c r="BI334" i="2"/>
  <c r="BH334" i="2"/>
  <c r="BG334" i="2"/>
  <c r="BF334" i="2"/>
  <c r="T334" i="2"/>
  <c r="R334" i="2"/>
  <c r="P334" i="2"/>
  <c r="BI331" i="2"/>
  <c r="BH331" i="2"/>
  <c r="BG331" i="2"/>
  <c r="BF331" i="2"/>
  <c r="T331" i="2"/>
  <c r="R331" i="2"/>
  <c r="P331" i="2"/>
  <c r="BI329" i="2"/>
  <c r="BH329" i="2"/>
  <c r="BG329" i="2"/>
  <c r="BF329" i="2"/>
  <c r="T329" i="2"/>
  <c r="R329" i="2"/>
  <c r="P329" i="2"/>
  <c r="BI325" i="2"/>
  <c r="BH325" i="2"/>
  <c r="BG325" i="2"/>
  <c r="BF325" i="2"/>
  <c r="T325" i="2"/>
  <c r="R325" i="2"/>
  <c r="P325" i="2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R320" i="2"/>
  <c r="P320" i="2"/>
  <c r="BI315" i="2"/>
  <c r="BH315" i="2"/>
  <c r="BG315" i="2"/>
  <c r="BF315" i="2"/>
  <c r="T315" i="2"/>
  <c r="R315" i="2"/>
  <c r="P315" i="2"/>
  <c r="BI312" i="2"/>
  <c r="BH312" i="2"/>
  <c r="BG312" i="2"/>
  <c r="BF312" i="2"/>
  <c r="T312" i="2"/>
  <c r="R312" i="2"/>
  <c r="P312" i="2"/>
  <c r="BI309" i="2"/>
  <c r="BH309" i="2"/>
  <c r="BG309" i="2"/>
  <c r="BF309" i="2"/>
  <c r="T309" i="2"/>
  <c r="R309" i="2"/>
  <c r="P309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300" i="2"/>
  <c r="BH300" i="2"/>
  <c r="BG300" i="2"/>
  <c r="BF300" i="2"/>
  <c r="T300" i="2"/>
  <c r="R300" i="2"/>
  <c r="P300" i="2"/>
  <c r="BI297" i="2"/>
  <c r="BH297" i="2"/>
  <c r="BG297" i="2"/>
  <c r="BF297" i="2"/>
  <c r="T297" i="2"/>
  <c r="R297" i="2"/>
  <c r="P297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89" i="2"/>
  <c r="BH289" i="2"/>
  <c r="BG289" i="2"/>
  <c r="BF289" i="2"/>
  <c r="T289" i="2"/>
  <c r="R289" i="2"/>
  <c r="P289" i="2"/>
  <c r="BI286" i="2"/>
  <c r="BH286" i="2"/>
  <c r="BG286" i="2"/>
  <c r="BF286" i="2"/>
  <c r="T286" i="2"/>
  <c r="R286" i="2"/>
  <c r="P286" i="2"/>
  <c r="BI283" i="2"/>
  <c r="BH283" i="2"/>
  <c r="BG283" i="2"/>
  <c r="BF283" i="2"/>
  <c r="T283" i="2"/>
  <c r="R283" i="2"/>
  <c r="P283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5" i="2"/>
  <c r="BH255" i="2"/>
  <c r="BG255" i="2"/>
  <c r="BF255" i="2"/>
  <c r="T255" i="2"/>
  <c r="R255" i="2"/>
  <c r="P255" i="2"/>
  <c r="BI252" i="2"/>
  <c r="BH252" i="2"/>
  <c r="BG252" i="2"/>
  <c r="BF252" i="2"/>
  <c r="T252" i="2"/>
  <c r="R252" i="2"/>
  <c r="P252" i="2"/>
  <c r="BI249" i="2"/>
  <c r="BH249" i="2"/>
  <c r="BG249" i="2"/>
  <c r="BF249" i="2"/>
  <c r="T249" i="2"/>
  <c r="R249" i="2"/>
  <c r="P249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14" i="2"/>
  <c r="BH214" i="2"/>
  <c r="BG214" i="2"/>
  <c r="BF214" i="2"/>
  <c r="T214" i="2"/>
  <c r="R214" i="2"/>
  <c r="P214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T154" i="2"/>
  <c r="R155" i="2"/>
  <c r="R154" i="2"/>
  <c r="P155" i="2"/>
  <c r="P154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39" i="2"/>
  <c r="BH139" i="2"/>
  <c r="BG139" i="2"/>
  <c r="BF139" i="2"/>
  <c r="T139" i="2"/>
  <c r="T138" i="2"/>
  <c r="R139" i="2"/>
  <c r="R138" i="2"/>
  <c r="P139" i="2"/>
  <c r="P138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J125" i="2"/>
  <c r="F125" i="2"/>
  <c r="F123" i="2"/>
  <c r="E121" i="2"/>
  <c r="J91" i="2"/>
  <c r="F91" i="2"/>
  <c r="F89" i="2"/>
  <c r="E87" i="2"/>
  <c r="J24" i="2"/>
  <c r="E24" i="2"/>
  <c r="J92" i="2" s="1"/>
  <c r="J23" i="2"/>
  <c r="J18" i="2"/>
  <c r="E18" i="2"/>
  <c r="F126" i="2" s="1"/>
  <c r="J17" i="2"/>
  <c r="J12" i="2"/>
  <c r="J123" i="2"/>
  <c r="E7" i="2"/>
  <c r="E85" i="2"/>
  <c r="L90" i="1"/>
  <c r="AM90" i="1"/>
  <c r="AM89" i="1"/>
  <c r="L89" i="1"/>
  <c r="AM87" i="1"/>
  <c r="L87" i="1"/>
  <c r="L85" i="1"/>
  <c r="L84" i="1"/>
  <c r="BK195" i="3"/>
  <c r="J303" i="3"/>
  <c r="BK266" i="3"/>
  <c r="J309" i="3"/>
  <c r="J164" i="3"/>
  <c r="J290" i="3"/>
  <c r="BK144" i="3"/>
  <c r="J281" i="3"/>
  <c r="J195" i="3"/>
  <c r="J324" i="3"/>
  <c r="J249" i="3"/>
  <c r="BK164" i="3"/>
  <c r="BK132" i="3"/>
  <c r="BK152" i="3"/>
  <c r="J341" i="3"/>
  <c r="BK158" i="3"/>
  <c r="J132" i="3"/>
  <c r="BK135" i="4"/>
  <c r="BK349" i="2"/>
  <c r="BK249" i="2"/>
  <c r="J139" i="2"/>
  <c r="BK189" i="2"/>
  <c r="BK352" i="2"/>
  <c r="J320" i="2"/>
  <c r="BK283" i="2"/>
  <c r="J214" i="2"/>
  <c r="J150" i="2"/>
  <c r="J235" i="2"/>
  <c r="J345" i="2"/>
  <c r="BK235" i="2"/>
  <c r="BK150" i="2"/>
  <c r="BK306" i="2"/>
  <c r="BK183" i="2"/>
  <c r="J280" i="2"/>
  <c r="BK255" i="2"/>
  <c r="BK152" i="2"/>
  <c r="BK195" i="2"/>
  <c r="J300" i="3"/>
  <c r="J287" i="3"/>
  <c r="BK241" i="3"/>
  <c r="J175" i="3"/>
  <c r="BK306" i="3"/>
  <c r="BK255" i="3"/>
  <c r="J269" i="3"/>
  <c r="BK192" i="3"/>
  <c r="BK320" i="3"/>
  <c r="J329" i="3"/>
  <c r="BK258" i="3"/>
  <c r="BK329" i="3"/>
  <c r="J266" i="3"/>
  <c r="J235" i="3"/>
  <c r="BK150" i="3"/>
  <c r="J306" i="3"/>
  <c r="J180" i="3"/>
  <c r="J344" i="3"/>
  <c r="BK269" i="3"/>
  <c r="J148" i="3"/>
  <c r="J127" i="4"/>
  <c r="BK124" i="4"/>
  <c r="BK336" i="2"/>
  <c r="J323" i="2"/>
  <c r="J255" i="2"/>
  <c r="J145" i="2"/>
  <c r="BK243" i="2"/>
  <c r="BK158" i="2"/>
  <c r="J349" i="2"/>
  <c r="BK312" i="2"/>
  <c r="BK280" i="2"/>
  <c r="BK226" i="2"/>
  <c r="BK342" i="2"/>
  <c r="J206" i="2"/>
  <c r="J289" i="2"/>
  <c r="J175" i="2"/>
  <c r="BK329" i="2"/>
  <c r="J195" i="2"/>
  <c r="BK143" i="2"/>
  <c r="J226" i="2"/>
  <c r="J300" i="2"/>
  <c r="BK192" i="2"/>
  <c r="BK309" i="3"/>
  <c r="J260" i="3"/>
  <c r="J192" i="3"/>
  <c r="BK295" i="3"/>
  <c r="J320" i="3"/>
  <c r="J338" i="3"/>
  <c r="J334" i="3"/>
  <c r="BK175" i="3"/>
  <c r="BK284" i="3"/>
  <c r="J186" i="3"/>
  <c r="J284" i="3"/>
  <c r="J139" i="3"/>
  <c r="J263" i="3"/>
  <c r="J130" i="4"/>
  <c r="BK127" i="4"/>
  <c r="J329" i="2"/>
  <c r="J312" i="2"/>
  <c r="BK252" i="2"/>
  <c r="BK339" i="2"/>
  <c r="J229" i="2"/>
  <c r="J143" i="2"/>
  <c r="BK334" i="2"/>
  <c r="J309" i="2"/>
  <c r="J274" i="2"/>
  <c r="BK139" i="2"/>
  <c r="BK271" i="2"/>
  <c r="J132" i="2"/>
  <c r="BK257" i="2"/>
  <c r="J189" i="2"/>
  <c r="BK354" i="2"/>
  <c r="BK286" i="2"/>
  <c r="J294" i="2"/>
  <c r="J325" i="2"/>
  <c r="BK260" i="2"/>
  <c r="BK198" i="2"/>
  <c r="BK274" i="2"/>
  <c r="J164" i="2"/>
  <c r="J354" i="2"/>
  <c r="BK345" i="2"/>
  <c r="J303" i="2"/>
  <c r="J232" i="2"/>
  <c r="J155" i="2"/>
  <c r="J144" i="2"/>
  <c r="BK278" i="2"/>
  <c r="J180" i="2"/>
  <c r="J352" i="2"/>
  <c r="J315" i="2"/>
  <c r="J186" i="2"/>
  <c r="J268" i="2"/>
  <c r="BK186" i="2"/>
  <c r="BK309" i="2"/>
  <c r="BK229" i="2"/>
  <c r="BK315" i="3"/>
  <c r="J279" i="3"/>
  <c r="BK232" i="3"/>
  <c r="J161" i="3"/>
  <c r="BK287" i="3"/>
  <c r="BK172" i="3"/>
  <c r="BK300" i="3"/>
  <c r="BK201" i="3"/>
  <c r="J312" i="3"/>
  <c r="BK186" i="3"/>
  <c r="J292" i="3"/>
  <c r="J229" i="3"/>
  <c r="J172" i="3"/>
  <c r="BK281" i="3"/>
  <c r="J217" i="3"/>
  <c r="J155" i="3"/>
  <c r="BK139" i="3"/>
  <c r="J201" i="3"/>
  <c r="BK344" i="3"/>
  <c r="J317" i="3"/>
  <c r="BK132" i="4"/>
  <c r="J135" i="4"/>
  <c r="BK331" i="2"/>
  <c r="BK303" i="2"/>
  <c r="BK155" i="2"/>
  <c r="BK294" i="2"/>
  <c r="BK214" i="2"/>
  <c r="J161" i="2"/>
  <c r="BK357" i="2"/>
  <c r="J339" i="2"/>
  <c r="J292" i="2"/>
  <c r="J252" i="2"/>
  <c r="BK180" i="2"/>
  <c r="BK300" i="2"/>
  <c r="J152" i="2"/>
  <c r="BK292" i="2"/>
  <c r="BK209" i="2"/>
  <c r="BK325" i="2"/>
  <c r="J198" i="2"/>
  <c r="BK161" i="2"/>
  <c r="J271" i="2"/>
  <c r="BK145" i="2"/>
  <c r="J283" i="2"/>
  <c r="J331" i="3"/>
  <c r="J252" i="3"/>
  <c r="J198" i="3"/>
  <c r="BK155" i="3"/>
  <c r="BK290" i="3"/>
  <c r="J143" i="3"/>
  <c r="J255" i="3"/>
  <c r="J326" i="3"/>
  <c r="J276" i="3"/>
  <c r="BK312" i="3"/>
  <c r="BK198" i="3"/>
  <c r="J158" i="3"/>
  <c r="BK252" i="3"/>
  <c r="J209" i="3"/>
  <c r="J144" i="3"/>
  <c r="J258" i="3"/>
  <c r="BK161" i="3"/>
  <c r="BK331" i="3"/>
  <c r="BK180" i="3"/>
  <c r="BK135" i="3"/>
  <c r="J124" i="4"/>
  <c r="J342" i="2"/>
  <c r="J257" i="2"/>
  <c r="J148" i="2"/>
  <c r="J260" i="2"/>
  <c r="J192" i="2"/>
  <c r="AS94" i="1"/>
  <c r="J331" i="2"/>
  <c r="BK175" i="2"/>
  <c r="J336" i="2"/>
  <c r="BK232" i="2"/>
  <c r="BK164" i="2"/>
  <c r="BK323" i="2"/>
  <c r="BK263" i="2"/>
  <c r="J297" i="2"/>
  <c r="J246" i="2"/>
  <c r="J172" i="2"/>
  <c r="BK297" i="2"/>
  <c r="BK144" i="2"/>
  <c r="J295" i="3"/>
  <c r="BK249" i="3"/>
  <c r="J145" i="3"/>
  <c r="BK263" i="3"/>
  <c r="BK324" i="3"/>
  <c r="BK209" i="3"/>
  <c r="J315" i="3"/>
  <c r="BK272" i="3"/>
  <c r="BK317" i="3"/>
  <c r="BK217" i="3"/>
  <c r="J152" i="3"/>
  <c r="J272" i="3"/>
  <c r="J212" i="3"/>
  <c r="BK148" i="3"/>
  <c r="BK212" i="3"/>
  <c r="J150" i="3"/>
  <c r="BK341" i="3"/>
  <c r="BK229" i="3"/>
  <c r="BK130" i="4"/>
  <c r="J357" i="2"/>
  <c r="J286" i="2"/>
  <c r="BK246" i="2"/>
  <c r="BK268" i="2"/>
  <c r="BK206" i="2"/>
  <c r="BK132" i="2"/>
  <c r="BK315" i="2"/>
  <c r="J306" i="2"/>
  <c r="J263" i="2"/>
  <c r="J183" i="2"/>
  <c r="J334" i="2"/>
  <c r="BK148" i="2"/>
  <c r="J243" i="2"/>
  <c r="BK135" i="2"/>
  <c r="BK320" i="2"/>
  <c r="J249" i="2"/>
  <c r="BK172" i="2"/>
  <c r="J278" i="2"/>
  <c r="J209" i="2"/>
  <c r="J135" i="2"/>
  <c r="BK289" i="2"/>
  <c r="J158" i="2"/>
  <c r="BK303" i="3"/>
  <c r="BK276" i="3"/>
  <c r="BK235" i="3"/>
  <c r="BK189" i="3"/>
  <c r="J135" i="3"/>
  <c r="BK279" i="3"/>
  <c r="BK334" i="3"/>
  <c r="J241" i="3"/>
  <c r="BK292" i="3"/>
  <c r="BK145" i="3"/>
  <c r="J238" i="3"/>
  <c r="BK326" i="3"/>
  <c r="BK260" i="3"/>
  <c r="J189" i="3"/>
  <c r="BK143" i="3"/>
  <c r="BK238" i="3"/>
  <c r="BK338" i="3"/>
  <c r="J232" i="3"/>
  <c r="J132" i="4"/>
  <c r="BK131" i="2" l="1"/>
  <c r="P142" i="2"/>
  <c r="BK256" i="2"/>
  <c r="J256" i="2" s="1"/>
  <c r="J104" i="2" s="1"/>
  <c r="BK279" i="2"/>
  <c r="J279" i="2" s="1"/>
  <c r="J105" i="2" s="1"/>
  <c r="BK324" i="2"/>
  <c r="J324" i="2"/>
  <c r="J107" i="2" s="1"/>
  <c r="BK330" i="2"/>
  <c r="J330" i="2" s="1"/>
  <c r="J108" i="2" s="1"/>
  <c r="BK157" i="2"/>
  <c r="J157" i="2"/>
  <c r="J103" i="2"/>
  <c r="P293" i="2"/>
  <c r="T324" i="2"/>
  <c r="T330" i="2"/>
  <c r="T157" i="3"/>
  <c r="P280" i="3"/>
  <c r="BK316" i="3"/>
  <c r="J316" i="3"/>
  <c r="J107" i="3"/>
  <c r="R330" i="3"/>
  <c r="R157" i="2"/>
  <c r="R293" i="2"/>
  <c r="T335" i="2"/>
  <c r="P157" i="3"/>
  <c r="BK280" i="3"/>
  <c r="J280" i="3"/>
  <c r="J105" i="3"/>
  <c r="T280" i="3"/>
  <c r="R316" i="3"/>
  <c r="P325" i="3"/>
  <c r="R131" i="2"/>
  <c r="BK142" i="2"/>
  <c r="J142" i="2" s="1"/>
  <c r="J100" i="2" s="1"/>
  <c r="R256" i="2"/>
  <c r="R279" i="2"/>
  <c r="R335" i="2"/>
  <c r="T131" i="3"/>
  <c r="P142" i="3"/>
  <c r="BK259" i="3"/>
  <c r="BK156" i="3" s="1"/>
  <c r="J156" i="3" s="1"/>
  <c r="J102" i="3" s="1"/>
  <c r="R291" i="3"/>
  <c r="P330" i="3"/>
  <c r="P131" i="2"/>
  <c r="P130" i="2" s="1"/>
  <c r="T142" i="2"/>
  <c r="T256" i="2"/>
  <c r="P279" i="2"/>
  <c r="P324" i="2"/>
  <c r="R330" i="2"/>
  <c r="R157" i="3"/>
  <c r="BK291" i="3"/>
  <c r="J291" i="3" s="1"/>
  <c r="J106" i="3" s="1"/>
  <c r="BK330" i="3"/>
  <c r="J330" i="3" s="1"/>
  <c r="J109" i="3" s="1"/>
  <c r="P157" i="2"/>
  <c r="T293" i="2"/>
  <c r="T156" i="2" s="1"/>
  <c r="R324" i="2"/>
  <c r="P330" i="2"/>
  <c r="BK131" i="3"/>
  <c r="R131" i="3"/>
  <c r="R142" i="3"/>
  <c r="P259" i="3"/>
  <c r="P291" i="3"/>
  <c r="T316" i="3"/>
  <c r="T325" i="3"/>
  <c r="P129" i="4"/>
  <c r="P122" i="4"/>
  <c r="P121" i="4"/>
  <c r="AU97" i="1" s="1"/>
  <c r="T131" i="2"/>
  <c r="T130" i="2"/>
  <c r="R142" i="2"/>
  <c r="P256" i="2"/>
  <c r="T279" i="2"/>
  <c r="BK335" i="2"/>
  <c r="J335" i="2"/>
  <c r="J109" i="2" s="1"/>
  <c r="P131" i="3"/>
  <c r="P130" i="3"/>
  <c r="BK142" i="3"/>
  <c r="J142" i="3" s="1"/>
  <c r="J100" i="3" s="1"/>
  <c r="T142" i="3"/>
  <c r="T259" i="3"/>
  <c r="R280" i="3"/>
  <c r="P316" i="3"/>
  <c r="T330" i="3"/>
  <c r="R129" i="4"/>
  <c r="R122" i="4" s="1"/>
  <c r="R121" i="4" s="1"/>
  <c r="T157" i="2"/>
  <c r="BK293" i="2"/>
  <c r="J293" i="2"/>
  <c r="J106" i="2"/>
  <c r="P335" i="2"/>
  <c r="BK157" i="3"/>
  <c r="J157" i="3"/>
  <c r="J103" i="3"/>
  <c r="R259" i="3"/>
  <c r="T291" i="3"/>
  <c r="BK325" i="3"/>
  <c r="J325" i="3"/>
  <c r="J108" i="3" s="1"/>
  <c r="R325" i="3"/>
  <c r="BK129" i="4"/>
  <c r="J129" i="4"/>
  <c r="J100" i="4" s="1"/>
  <c r="T129" i="4"/>
  <c r="T122" i="4"/>
  <c r="T121" i="4"/>
  <c r="BK138" i="2"/>
  <c r="J138" i="2" s="1"/>
  <c r="J99" i="2" s="1"/>
  <c r="BK154" i="2"/>
  <c r="J154" i="2" s="1"/>
  <c r="J101" i="2" s="1"/>
  <c r="BK134" i="4"/>
  <c r="J134" i="4"/>
  <c r="J101" i="4" s="1"/>
  <c r="BK154" i="3"/>
  <c r="J154" i="3"/>
  <c r="J101" i="3"/>
  <c r="BK123" i="4"/>
  <c r="J123" i="4"/>
  <c r="J98" i="4"/>
  <c r="BK126" i="4"/>
  <c r="J126" i="4" s="1"/>
  <c r="J99" i="4" s="1"/>
  <c r="BK138" i="3"/>
  <c r="J138" i="3"/>
  <c r="J99" i="3" s="1"/>
  <c r="J131" i="3"/>
  <c r="J98" i="3"/>
  <c r="J92" i="4"/>
  <c r="BE135" i="4"/>
  <c r="F92" i="4"/>
  <c r="J115" i="4"/>
  <c r="BE132" i="4"/>
  <c r="BE124" i="4"/>
  <c r="BE127" i="4"/>
  <c r="E85" i="4"/>
  <c r="BE130" i="4"/>
  <c r="BE198" i="3"/>
  <c r="BE258" i="3"/>
  <c r="BE287" i="3"/>
  <c r="BE292" i="3"/>
  <c r="BE303" i="3"/>
  <c r="BE312" i="3"/>
  <c r="BE324" i="3"/>
  <c r="BE334" i="3"/>
  <c r="BE338" i="3"/>
  <c r="BE341" i="3"/>
  <c r="BE344" i="3"/>
  <c r="J92" i="3"/>
  <c r="BE241" i="3"/>
  <c r="BE260" i="3"/>
  <c r="BE263" i="3"/>
  <c r="BE272" i="3"/>
  <c r="BE276" i="3"/>
  <c r="BE279" i="3"/>
  <c r="BE300" i="3"/>
  <c r="J131" i="2"/>
  <c r="J98" i="2"/>
  <c r="F92" i="3"/>
  <c r="BE145" i="3"/>
  <c r="BE295" i="3"/>
  <c r="BE315" i="3"/>
  <c r="BE320" i="3"/>
  <c r="J123" i="3"/>
  <c r="BE161" i="3"/>
  <c r="BE249" i="3"/>
  <c r="BE326" i="3"/>
  <c r="BE139" i="3"/>
  <c r="BE143" i="3"/>
  <c r="BE148" i="3"/>
  <c r="BE150" i="3"/>
  <c r="BE158" i="3"/>
  <c r="BE172" i="3"/>
  <c r="BE192" i="3"/>
  <c r="BE195" i="3"/>
  <c r="BE201" i="3"/>
  <c r="BE209" i="3"/>
  <c r="BE212" i="3"/>
  <c r="BE232" i="3"/>
  <c r="BE252" i="3"/>
  <c r="BE255" i="3"/>
  <c r="BE281" i="3"/>
  <c r="BE306" i="3"/>
  <c r="BE331" i="3"/>
  <c r="E85" i="3"/>
  <c r="BE155" i="3"/>
  <c r="BE175" i="3"/>
  <c r="BE186" i="3"/>
  <c r="BE235" i="3"/>
  <c r="BE290" i="3"/>
  <c r="BE132" i="3"/>
  <c r="BE135" i="3"/>
  <c r="BE144" i="3"/>
  <c r="BE180" i="3"/>
  <c r="BE189" i="3"/>
  <c r="BE217" i="3"/>
  <c r="BE229" i="3"/>
  <c r="BE269" i="3"/>
  <c r="BE309" i="3"/>
  <c r="BE317" i="3"/>
  <c r="BE152" i="3"/>
  <c r="BE164" i="3"/>
  <c r="BE238" i="3"/>
  <c r="BE266" i="3"/>
  <c r="BE284" i="3"/>
  <c r="BE329" i="3"/>
  <c r="J89" i="2"/>
  <c r="F92" i="2"/>
  <c r="J126" i="2"/>
  <c r="BE135" i="2"/>
  <c r="BE161" i="2"/>
  <c r="BE263" i="2"/>
  <c r="BE268" i="2"/>
  <c r="BE292" i="2"/>
  <c r="BE139" i="2"/>
  <c r="BE150" i="2"/>
  <c r="BE249" i="2"/>
  <c r="BE283" i="2"/>
  <c r="E119" i="2"/>
  <c r="BE132" i="2"/>
  <c r="BE152" i="2"/>
  <c r="BE155" i="2"/>
  <c r="BE158" i="2"/>
  <c r="BE175" i="2"/>
  <c r="BE180" i="2"/>
  <c r="BE209" i="2"/>
  <c r="BE226" i="2"/>
  <c r="BE235" i="2"/>
  <c r="BE260" i="2"/>
  <c r="BE271" i="2"/>
  <c r="BE274" i="2"/>
  <c r="BE297" i="2"/>
  <c r="BE309" i="2"/>
  <c r="BE315" i="2"/>
  <c r="BE345" i="2"/>
  <c r="BE214" i="2"/>
  <c r="BE255" i="2"/>
  <c r="BE300" i="2"/>
  <c r="BE303" i="2"/>
  <c r="BE325" i="2"/>
  <c r="BE349" i="2"/>
  <c r="BE148" i="2"/>
  <c r="BE164" i="2"/>
  <c r="BE186" i="2"/>
  <c r="BE189" i="2"/>
  <c r="BE192" i="2"/>
  <c r="BE229" i="2"/>
  <c r="BE232" i="2"/>
  <c r="BE246" i="2"/>
  <c r="BE252" i="2"/>
  <c r="BE257" i="2"/>
  <c r="BE278" i="2"/>
  <c r="BE286" i="2"/>
  <c r="BE294" i="2"/>
  <c r="BE323" i="2"/>
  <c r="BE339" i="2"/>
  <c r="BE143" i="2"/>
  <c r="BE195" i="2"/>
  <c r="BE206" i="2"/>
  <c r="BE243" i="2"/>
  <c r="BE289" i="2"/>
  <c r="BE312" i="2"/>
  <c r="BE320" i="2"/>
  <c r="BE329" i="2"/>
  <c r="BE336" i="2"/>
  <c r="BE342" i="2"/>
  <c r="BE357" i="2"/>
  <c r="BE144" i="2"/>
  <c r="BE145" i="2"/>
  <c r="BE198" i="2"/>
  <c r="BE306" i="2"/>
  <c r="BE331" i="2"/>
  <c r="BE334" i="2"/>
  <c r="BE352" i="2"/>
  <c r="BE354" i="2"/>
  <c r="BE172" i="2"/>
  <c r="BE183" i="2"/>
  <c r="BE280" i="2"/>
  <c r="J34" i="2"/>
  <c r="AW95" i="1" s="1"/>
  <c r="F37" i="4"/>
  <c r="BD97" i="1"/>
  <c r="F35" i="4"/>
  <c r="BB97" i="1" s="1"/>
  <c r="F36" i="2"/>
  <c r="BC95" i="1"/>
  <c r="F36" i="4"/>
  <c r="BC97" i="1" s="1"/>
  <c r="J34" i="3"/>
  <c r="AW96" i="1"/>
  <c r="F34" i="3"/>
  <c r="BA96" i="1" s="1"/>
  <c r="F36" i="3"/>
  <c r="BC96" i="1" s="1"/>
  <c r="F35" i="3"/>
  <c r="BB96" i="1" s="1"/>
  <c r="F37" i="3"/>
  <c r="BD96" i="1"/>
  <c r="F34" i="2"/>
  <c r="BA95" i="1" s="1"/>
  <c r="F34" i="4"/>
  <c r="BA97" i="1"/>
  <c r="J34" i="4"/>
  <c r="AW97" i="1" s="1"/>
  <c r="F35" i="2"/>
  <c r="BB95" i="1"/>
  <c r="F37" i="2"/>
  <c r="BD95" i="1" s="1"/>
  <c r="T129" i="2" l="1"/>
  <c r="BK156" i="2"/>
  <c r="J156" i="2" s="1"/>
  <c r="J102" i="2" s="1"/>
  <c r="J259" i="3"/>
  <c r="J104" i="3" s="1"/>
  <c r="R130" i="3"/>
  <c r="T130" i="3"/>
  <c r="BK130" i="3"/>
  <c r="J130" i="3"/>
  <c r="J97" i="3" s="1"/>
  <c r="R156" i="3"/>
  <c r="T156" i="3"/>
  <c r="P156" i="2"/>
  <c r="P129" i="2"/>
  <c r="AU95" i="1"/>
  <c r="R130" i="2"/>
  <c r="P156" i="3"/>
  <c r="P129" i="3" s="1"/>
  <c r="AU96" i="1" s="1"/>
  <c r="R156" i="2"/>
  <c r="BK130" i="2"/>
  <c r="J130" i="2"/>
  <c r="J97" i="2"/>
  <c r="BK122" i="4"/>
  <c r="J122" i="4"/>
  <c r="J97" i="4" s="1"/>
  <c r="J33" i="3"/>
  <c r="AV96" i="1" s="1"/>
  <c r="AT96" i="1" s="1"/>
  <c r="J33" i="2"/>
  <c r="AV95" i="1" s="1"/>
  <c r="AT95" i="1" s="1"/>
  <c r="F33" i="3"/>
  <c r="AZ96" i="1"/>
  <c r="F33" i="2"/>
  <c r="AZ95" i="1" s="1"/>
  <c r="J33" i="4"/>
  <c r="AV97" i="1" s="1"/>
  <c r="AT97" i="1" s="1"/>
  <c r="BD94" i="1"/>
  <c r="W33" i="1" s="1"/>
  <c r="BC94" i="1"/>
  <c r="AY94" i="1"/>
  <c r="BB94" i="1"/>
  <c r="W31" i="1"/>
  <c r="BA94" i="1"/>
  <c r="W30" i="1"/>
  <c r="F33" i="4"/>
  <c r="AZ97" i="1" s="1"/>
  <c r="BK129" i="2" l="1"/>
  <c r="J129" i="2" s="1"/>
  <c r="J30" i="2" s="1"/>
  <c r="AG95" i="1" s="1"/>
  <c r="T129" i="3"/>
  <c r="R129" i="2"/>
  <c r="R129" i="3"/>
  <c r="BK129" i="3"/>
  <c r="J129" i="3"/>
  <c r="J30" i="3" s="1"/>
  <c r="AG96" i="1" s="1"/>
  <c r="BK121" i="4"/>
  <c r="J121" i="4"/>
  <c r="J96" i="4"/>
  <c r="AN95" i="1"/>
  <c r="J96" i="2"/>
  <c r="AX94" i="1"/>
  <c r="W32" i="1"/>
  <c r="AU94" i="1"/>
  <c r="AW94" i="1"/>
  <c r="AK30" i="1"/>
  <c r="AZ94" i="1"/>
  <c r="W29" i="1"/>
  <c r="J39" i="2" l="1"/>
  <c r="J39" i="3"/>
  <c r="J96" i="3"/>
  <c r="AN96" i="1"/>
  <c r="J30" i="4"/>
  <c r="AG97" i="1"/>
  <c r="AG94" i="1"/>
  <c r="AK26" i="1"/>
  <c r="AV94" i="1"/>
  <c r="AK29" i="1" s="1"/>
  <c r="AK35" i="1" l="1"/>
  <c r="J39" i="4"/>
  <c r="AN97" i="1"/>
  <c r="AT94" i="1"/>
  <c r="AN94" i="1"/>
</calcChain>
</file>

<file path=xl/sharedStrings.xml><?xml version="1.0" encoding="utf-8"?>
<sst xmlns="http://schemas.openxmlformats.org/spreadsheetml/2006/main" count="5230" uniqueCount="660">
  <si>
    <t>Export Komplet</t>
  </si>
  <si>
    <t/>
  </si>
  <si>
    <t>2.0</t>
  </si>
  <si>
    <t>ZAMOK</t>
  </si>
  <si>
    <t>False</t>
  </si>
  <si>
    <t>{acd610c2-1daa-484f-aaa7-3aacbe85f660}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</si>
  <si>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</si>
  <si>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</si>
  <si>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</si>
  <si>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</si>
  <si>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</si>
  <si>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</si>
  <si>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</si>
  <si>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</si>
  <si>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202204-01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</si>
  <si>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</si>
  <si>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</si>
  <si>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části střechy budovy Gymnázia Dr. Emila Holuba Holice</t>
  </si>
  <si>
    <t>KSO:</t>
  </si>
  <si>
    <t>801 32</t>
  </si>
  <si>
    <t>CC-CZ:</t>
  </si>
  <si>
    <t>12631</t>
  </si>
  <si>
    <t>Místo:</t>
  </si>
  <si>
    <t>Na Mušce 1110, 53401 Holice</t>
  </si>
  <si>
    <t>Datum:</t>
  </si>
  <si>
    <t>27. 4. 2022</t>
  </si>
  <si>
    <t>CZ-CPV:</t>
  </si>
  <si>
    <t>45300000-0</t>
  </si>
  <si>
    <t>CZ-CPA:</t>
  </si>
  <si>
    <t>43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</si>
  <si>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</si>
  <si>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</si>
  <si>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</si>
  <si>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</si>
  <si>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</si>
  <si>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</si>
  <si>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</si>
  <si>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AZ Optimal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</si>
  <si>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</si>
  <si>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</si>
  <si>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</si>
  <si>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</si>
  <si>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</si>
  <si>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</si>
  <si>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</si>
  <si>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</si>
  <si>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</si>
  <si>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</si>
  <si>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</si>
  <si>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</si>
  <si>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</si>
  <si>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</si>
  <si>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</si>
  <si>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</si>
  <si>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</si>
  <si>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</si>
  <si>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</si>
  <si>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</si>
  <si>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</si>
  <si>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</si>
  <si>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</si>
  <si>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</si>
  <si>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</si>
  <si>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</si>
  <si>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</si>
  <si>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</si>
  <si>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</si>
  <si>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</si>
  <si>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</si>
  <si>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</si>
  <si>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</si>
  <si>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</si>
  <si>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</si>
  <si>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</si>
  <si>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</si>
  <si>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</si>
  <si>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</si>
  <si>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</si>
  <si>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</si>
  <si>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</si>
  <si>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</si>
  <si>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</si>
  <si>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</si>
  <si>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</si>
  <si>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</si>
  <si>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</si>
  <si>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</si>
  <si>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</si>
  <si>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Střecha A</t>
  </si>
  <si>
    <t>STA</t>
  </si>
  <si>
    <t>1</t>
  </si>
  <si>
    <t>{76e44e1d-a359-4136-85d8-4a9dd038e8fb}</t>
  </si>
  <si>
    <t>2</t>
  </si>
  <si>
    <t>02</t>
  </si>
  <si>
    <t>Střecha B</t>
  </si>
  <si>
    <t>{cfdddacb-06f1-49be-867f-e682a2972a75}</t>
  </si>
  <si>
    <t>VRN</t>
  </si>
  <si>
    <t>Vedlejší rozpočtové náklady</t>
  </si>
  <si>
    <t>{33f6281e-4ff8-49f0-aa4c-508f8e251b28}</t>
  </si>
  <si>
    <t>KRYCÍ LIST SOUPISU PRACÍ</t>
  </si>
  <si>
    <t>Objekt:</t>
  </si>
  <si>
    <t>01 - Střecha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</si>
  <si>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</si>
  <si>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</si>
  <si>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</si>
  <si>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</si>
  <si>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</si>
  <si>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</si>
  <si>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</si>
  <si>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</si>
  <si>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</si>
  <si>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</si>
  <si>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</si>
  <si>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</si>
  <si>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</si>
  <si>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</si>
  <si>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</si>
  <si>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764 - Konstrukce klempířské</t>
  </si>
  <si>
    <t xml:space="preserve">    765 - Krytina skládaná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</si>
  <si>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</si>
  <si>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</si>
  <si>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</si>
  <si>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</si>
  <si>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</si>
  <si>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</si>
  <si>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</si>
  <si>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</si>
  <si>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</si>
  <si>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</si>
  <si>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</si>
  <si>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</si>
  <si>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</si>
  <si>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</si>
  <si>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</si>
  <si>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</si>
  <si>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</si>
  <si>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</si>
  <si>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</si>
  <si>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</si>
  <si>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622325102</t>
  </si>
  <si>
    <t>Oprava vnější vápenocementové hladké omítky složitosti 1 stěn v rozsahu přes 10 do 30 %</t>
  </si>
  <si>
    <t>m2</t>
  </si>
  <si>
    <t>4</t>
  </si>
  <si>
    <t>-1667199899</t>
  </si>
  <si>
    <t>VV</t>
  </si>
  <si>
    <t>výkres D.1.1.1-3. Střecha "A" - návrh</t>
  </si>
  <si>
    <t>(78,5+1,275*2+0,55*2)*0,5 "ozn. N8</t>
  </si>
  <si>
    <t>63131.01</t>
  </si>
  <si>
    <t>Vyspravení betonové vrstvy plochých střech z 50%</t>
  </si>
  <si>
    <t>-989662294</t>
  </si>
  <si>
    <t>374,56-6,4*6,2-1,1*1,1-1,275*0,55-1,15*1*2-0,55*0,55*2 "ozn. N1</t>
  </si>
  <si>
    <t>9</t>
  </si>
  <si>
    <t>Ostatní konstrukce a práce, bourání</t>
  </si>
  <si>
    <t>3</t>
  </si>
  <si>
    <t>978015341</t>
  </si>
  <si>
    <t>Otlučení (osekání) vnější vápenné nebo vápenocementové omítky stupně členitosti 1 a 2 v rozsahu přes 20 do 30 %</t>
  </si>
  <si>
    <t>1432574305</t>
  </si>
  <si>
    <t>997</t>
  </si>
  <si>
    <t>Přesun sutě</t>
  </si>
  <si>
    <t>997013113</t>
  </si>
  <si>
    <t>Vnitrostaveništní doprava suti a vybouraných hmot pro budovy v přes 9 do 12 m s použitím mechanizace</t>
  </si>
  <si>
    <t>t</t>
  </si>
  <si>
    <t>-23357459</t>
  </si>
  <si>
    <t>5</t>
  </si>
  <si>
    <t>997013501</t>
  </si>
  <si>
    <t>Odvoz suti a vybouraných hmot na skládku nebo meziskládku do 1 km se složením</t>
  </si>
  <si>
    <t>-1255138304</t>
  </si>
  <si>
    <t>997013509</t>
  </si>
  <si>
    <t>Příplatek k odvozu suti a vybouraných hmot na skládku ZKD 1 km přes 1 km</t>
  </si>
  <si>
    <t>-1153130122</t>
  </si>
  <si>
    <t>P</t>
  </si>
  <si>
    <t>Poznámka k položce:_x000D_
do 25km</t>
  </si>
  <si>
    <t>43,092*24 'Přepočtené koeficientem množství</t>
  </si>
  <si>
    <t>7</t>
  </si>
  <si>
    <t>997013631</t>
  </si>
  <si>
    <t>Poplatek za uložení na skládce (skládkovné) stavebního odpadu směsného kód odpadu 17 09 04</t>
  </si>
  <si>
    <t>-1687426398</t>
  </si>
  <si>
    <t>43,091-1,956-28,13 "směsný odpad s odpočtem násypu a asfaltových pásů</t>
  </si>
  <si>
    <t>8</t>
  </si>
  <si>
    <t>997013645</t>
  </si>
  <si>
    <t>Poplatek za uložení na skládce (skládkovné) odpadu asfaltového bez dehtu kód odpadu 17 03 02</t>
  </si>
  <si>
    <t>-84891424</t>
  </si>
  <si>
    <t>1,842+0,114 "asfaltový pás</t>
  </si>
  <si>
    <t>997013655</t>
  </si>
  <si>
    <t>Poplatek za uložení na skládce (skládkovné) zeminy a kamení kód odpadu 17 05 04</t>
  </si>
  <si>
    <t>470224698</t>
  </si>
  <si>
    <t>28,13 "původní násyp</t>
  </si>
  <si>
    <t>998</t>
  </si>
  <si>
    <t>Přesun hmot</t>
  </si>
  <si>
    <t>10</t>
  </si>
  <si>
    <t>998017002</t>
  </si>
  <si>
    <t>Přesun hmot s omezením mechanizace pro budovy v přes 6 do 12 m</t>
  </si>
  <si>
    <t>-521046796</t>
  </si>
  <si>
    <t>PSV</t>
  </si>
  <si>
    <t>Práce a dodávky PSV</t>
  </si>
  <si>
    <t>712</t>
  </si>
  <si>
    <t>Povlakové krytiny</t>
  </si>
  <si>
    <t>11</t>
  </si>
  <si>
    <t>712311101</t>
  </si>
  <si>
    <t>Provedení povlakové krytiny střech do 10° za studena lakem penetračním nebo asfaltovým</t>
  </si>
  <si>
    <t>16</t>
  </si>
  <si>
    <t>57205754</t>
  </si>
  <si>
    <t>374,56-6,4*6,2 "ozn. N1</t>
  </si>
  <si>
    <t>12</t>
  </si>
  <si>
    <t>712811101</t>
  </si>
  <si>
    <t>Provedení povlakové krytiny vytažením na konstrukce za studena nátěrem penetračním</t>
  </si>
  <si>
    <t>-1107476248</t>
  </si>
  <si>
    <t>78,5*0,45+(6,4*2+6,2*2)*0,4 "ozn. N1</t>
  </si>
  <si>
    <t>13</t>
  </si>
  <si>
    <t>M</t>
  </si>
  <si>
    <t>11163153</t>
  </si>
  <si>
    <t>emulze asfaltová penetrační</t>
  </si>
  <si>
    <t>litr</t>
  </si>
  <si>
    <t>32</t>
  </si>
  <si>
    <t>-1733828755</t>
  </si>
  <si>
    <t>Poznámka k položce:_x000D_
0,3l/m2</t>
  </si>
  <si>
    <t>"ozn. N1</t>
  </si>
  <si>
    <t>374,56-6,4*6,2 "vodorovná plocha</t>
  </si>
  <si>
    <t>78,5*0,45+(6,4*2+6,2*2)*0,4 "svislá plocha</t>
  </si>
  <si>
    <t>Součet</t>
  </si>
  <si>
    <t>380,285*0,3 'Přepočtené koeficientem množství</t>
  </si>
  <si>
    <t>14</t>
  </si>
  <si>
    <t>712391172</t>
  </si>
  <si>
    <t>Provedení povlakové krytiny střech do 10° ochranné textilní vrstvy</t>
  </si>
  <si>
    <t>-434346623</t>
  </si>
  <si>
    <t>374,56-6,4*6,2+(78,5+6,4*2+6,2*2)*0,05 "ozn. N1, pod kačírkem</t>
  </si>
  <si>
    <t>69311175</t>
  </si>
  <si>
    <t>geotextilie PP s ÚV stabilizací 500g/m2</t>
  </si>
  <si>
    <t>-1968763916</t>
  </si>
  <si>
    <t>Poznámka k položce:_x000D_
ztratné 15%</t>
  </si>
  <si>
    <t>340,065*1,15 'Přepočtené koeficientem množství</t>
  </si>
  <si>
    <t>712363115</t>
  </si>
  <si>
    <t>Provedení povlakové krytiny střech do 10° zaizolování prostupů kruhového průřezu D do 300 mm</t>
  </si>
  <si>
    <t>kus</t>
  </si>
  <si>
    <t>-649103770</t>
  </si>
  <si>
    <t>8 "ozn. N7</t>
  </si>
  <si>
    <t>17</t>
  </si>
  <si>
    <t>2834201.1</t>
  </si>
  <si>
    <t>manžeta těsnící pro prostupy hydroizolací z TPO fólie uzavřená kruhová vnitřní průměr 100</t>
  </si>
  <si>
    <t>800225922</t>
  </si>
  <si>
    <t>7 "ozn. N7</t>
  </si>
  <si>
    <t>18</t>
  </si>
  <si>
    <t>2834201.2</t>
  </si>
  <si>
    <t>manžeta těsnící pro prostupy hydroizolací z TPO fólie uzavřená kruhová vnitřní průměr 250</t>
  </si>
  <si>
    <t>-696842602</t>
  </si>
  <si>
    <t>1 "ozn. N7</t>
  </si>
  <si>
    <t>19</t>
  </si>
  <si>
    <t>7123617.01</t>
  </si>
  <si>
    <t>Provedení povlakové krytiny střech do 10° fólií přilepenou v plné ploše včetně montáže a dodávky systémových lišt a tvarovek</t>
  </si>
  <si>
    <t>-1148985078</t>
  </si>
  <si>
    <t>20</t>
  </si>
  <si>
    <t>71236310.1</t>
  </si>
  <si>
    <t>Ukotvení fólie střech do 10° talířovou hmoždinkou do betonu nebo ŽB TI tl přes 240 mm, budova v do 18 m</t>
  </si>
  <si>
    <t>1094556743</t>
  </si>
  <si>
    <t>712861705.1</t>
  </si>
  <si>
    <t>Provedení povlakové krytiny vytažením na konstrukce fólií lepenou a mechanicky kotvenou se svařovanými spoji včetně montáže a dodávky systémových lišt</t>
  </si>
  <si>
    <t>1338286093</t>
  </si>
  <si>
    <t>78,5*0,3+(6,4*2+6,2*2)*0,765 "ozn. N1</t>
  </si>
  <si>
    <t>22</t>
  </si>
  <si>
    <t>28342832</t>
  </si>
  <si>
    <t>fólie hydroizolační střešní  TPO (FPO) určená ke stabilizaci přitížením a do vegetačních střech tl 1,8mm</t>
  </si>
  <si>
    <t>-686666254</t>
  </si>
  <si>
    <t>374,56-6,4*6,2 "plocha vodorovná</t>
  </si>
  <si>
    <t>78,5*0,3+(6,4*2+6,2*2)*0,765 "plocha svislá</t>
  </si>
  <si>
    <t>377,708*1,15 'Přepočtené koeficientem množství</t>
  </si>
  <si>
    <t>23</t>
  </si>
  <si>
    <t>712391382</t>
  </si>
  <si>
    <t>Provedení povlakové krytiny střech do 10° násypem z hrubého kameniva tl 50 mm</t>
  </si>
  <si>
    <t>1137624224</t>
  </si>
  <si>
    <t>24</t>
  </si>
  <si>
    <t>58337402</t>
  </si>
  <si>
    <t>kamenivo dekorační (kačírek) frakce 16/22</t>
  </si>
  <si>
    <t>-1602676082</t>
  </si>
  <si>
    <t>Poznámka k položce:_x000D_
1.400kg/m3</t>
  </si>
  <si>
    <t>(374,56-6,4*6,2)*0,05 "ozn. N1</t>
  </si>
  <si>
    <t>16,744*1,4 'Přepočtené koeficientem množství</t>
  </si>
  <si>
    <t>25</t>
  </si>
  <si>
    <t>71233180R</t>
  </si>
  <si>
    <t>Odstranění povlakové krytiny střech do 10° z pásů uložených na sucho AIP, NAIP nebo tkaniny</t>
  </si>
  <si>
    <t>673618571</t>
  </si>
  <si>
    <t>výkres D.1.1.1-3. Střecha "A" - stávající stav, bourání</t>
  </si>
  <si>
    <t>"ozn. B1</t>
  </si>
  <si>
    <t>ochranná textílie pod kačírkem</t>
  </si>
  <si>
    <t>(78,5+6,4*2+6,2*2)*0,05 "svislá plocha</t>
  </si>
  <si>
    <t>Mezisoučet</t>
  </si>
  <si>
    <t>separační textílie pod fólií</t>
  </si>
  <si>
    <t>(78,5+6,4*2+6,2*2)*0,3 "svislá plocha</t>
  </si>
  <si>
    <t>26</t>
  </si>
  <si>
    <t>712340831</t>
  </si>
  <si>
    <t>Odstranění povlakové krytiny střech do 10° z pásů NAIP přitavených v plné ploše jednovrstvé</t>
  </si>
  <si>
    <t>1248360155</t>
  </si>
  <si>
    <t>374,56-6,4*6,2 "ozn. B1</t>
  </si>
  <si>
    <t>27</t>
  </si>
  <si>
    <t>712341559</t>
  </si>
  <si>
    <t>Provedení povlakové krytiny střech do 10° pásy NAIP přitavením v plné ploše</t>
  </si>
  <si>
    <t>1394537872</t>
  </si>
  <si>
    <t>28</t>
  </si>
  <si>
    <t>712841559</t>
  </si>
  <si>
    <t>Provedení povlakové krytiny vytažením na konstrukce pásy přitavením NAIP</t>
  </si>
  <si>
    <t>-669799199</t>
  </si>
  <si>
    <t>29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</si>
  <si>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</si>
  <si>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</si>
  <si>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815162881</t>
  </si>
  <si>
    <t>380,285*1,15 'Přepočtené koeficientem množství</t>
  </si>
  <si>
    <t>30</t>
  </si>
  <si>
    <t>712361801.1</t>
  </si>
  <si>
    <t>Odstranění povlakové krytiny střech do 10° z fólií položených volně včetně poplastovaných lišt a tvarovek</t>
  </si>
  <si>
    <t>-345377452</t>
  </si>
  <si>
    <t>31</t>
  </si>
  <si>
    <t>712840861</t>
  </si>
  <si>
    <t>Odstranění povlakové krytiny ze svislých ploch z pásů NAIP přitavených v plné ploše jednovrstvé</t>
  </si>
  <si>
    <t>-2069163944</t>
  </si>
  <si>
    <t>(78,5+6,4*2+6,2*2)*0,2 "ozn. B1</t>
  </si>
  <si>
    <t>712861801.1</t>
  </si>
  <si>
    <t>Odstranění povlakové krytiny ze svislých ploch z fólií položených volně včetně poplastovaných lišt a tvarovek</t>
  </si>
  <si>
    <t>1188945320</t>
  </si>
  <si>
    <t>(78,5+6,4*2+6,2*2)*0,3 "ozn. B1</t>
  </si>
  <si>
    <t>33</t>
  </si>
  <si>
    <t>712990812</t>
  </si>
  <si>
    <t>Odstranění povlakové krytiny střech do 10° násypu nebo nánosu tl do 50 mm</t>
  </si>
  <si>
    <t>681143709</t>
  </si>
  <si>
    <t>34</t>
  </si>
  <si>
    <t>998712102</t>
  </si>
  <si>
    <t>Přesun hmot tonážní tonážní pro krytiny povlakové v objektech v přes 6 do 12 m</t>
  </si>
  <si>
    <t>-631619814</t>
  </si>
  <si>
    <t>713</t>
  </si>
  <si>
    <t>Izolace tepelné</t>
  </si>
  <si>
    <t>35</t>
  </si>
  <si>
    <t>713140841</t>
  </si>
  <si>
    <t>Odstranění tepelné izolace střech nadstřešní připevněné z polystyrenu suchého tl do 100 mm</t>
  </si>
  <si>
    <t>253465822</t>
  </si>
  <si>
    <t>36</t>
  </si>
  <si>
    <t>713141136</t>
  </si>
  <si>
    <t>Montáž izolace tepelné střech plochých lepené za studena nízkoexpanzní (PUR) pěnou 1 vrstva desek</t>
  </si>
  <si>
    <t>302957608</t>
  </si>
  <si>
    <t>37</t>
  </si>
  <si>
    <t>28375991</t>
  </si>
  <si>
    <t>deska EPS 150 pro konstrukce s vysokým zatížením λ=0,035 tl 160mm</t>
  </si>
  <si>
    <t>-1865724537</t>
  </si>
  <si>
    <t>Poznámka k položce:_x000D_
ztratné 5%</t>
  </si>
  <si>
    <t>334,88*1,05 'Přepočtené koeficientem množství</t>
  </si>
  <si>
    <t>38</t>
  </si>
  <si>
    <t>713141263</t>
  </si>
  <si>
    <t>Přikotvení tepelné izolace šrouby do betonu pro izolaci tl přes 240 mm</t>
  </si>
  <si>
    <t>1232148986</t>
  </si>
  <si>
    <t>39</t>
  </si>
  <si>
    <t>713141336</t>
  </si>
  <si>
    <t>Montáž izolace tepelné střech plochých lepené za studena nízkoexpanzní (PUR) pěnou, spádová vrstva</t>
  </si>
  <si>
    <t>602503012</t>
  </si>
  <si>
    <t>40</t>
  </si>
  <si>
    <t>28376142</t>
  </si>
  <si>
    <t>klín izolační z pěnového polystyrenu EPS 150 spád do 5%</t>
  </si>
  <si>
    <t>m3</t>
  </si>
  <si>
    <t>714952126</t>
  </si>
  <si>
    <t>(374,56-6,4*6,2)*0,325/2 "ozn. N1</t>
  </si>
  <si>
    <t>54,418*1,05 'Přepočtené koeficientem množství</t>
  </si>
  <si>
    <t>41</t>
  </si>
  <si>
    <t>998713102</t>
  </si>
  <si>
    <t>Přesun hmot tonážní pro izolace tepelné v objektech v přes 6 do 12 m</t>
  </si>
  <si>
    <t>869576724</t>
  </si>
  <si>
    <t>721</t>
  </si>
  <si>
    <t>Zdravotechnika - vnitřní kanalizace</t>
  </si>
  <si>
    <t>42</t>
  </si>
  <si>
    <t>7211737.01</t>
  </si>
  <si>
    <t>Potrubí kanalizační z PP odpadní DN 250 včetně napojení na stávající</t>
  </si>
  <si>
    <t>m</t>
  </si>
  <si>
    <t>1505779178</t>
  </si>
  <si>
    <t>0,4 "ozn. N7</t>
  </si>
  <si>
    <t>721174025.1</t>
  </si>
  <si>
    <t>Potrubí kanalizační z PP odpadní DN 110 včetně napojení na stávající</t>
  </si>
  <si>
    <t>-940684948</t>
  </si>
  <si>
    <t>0,4*7 "ozn. N7</t>
  </si>
  <si>
    <t>44</t>
  </si>
  <si>
    <t>721210823</t>
  </si>
  <si>
    <t>Demontáž vpustí střešních DN 125</t>
  </si>
  <si>
    <t>-1650095352</t>
  </si>
  <si>
    <t>3 "ozn. B4</t>
  </si>
  <si>
    <t>45</t>
  </si>
  <si>
    <t>721233113.1</t>
  </si>
  <si>
    <t>Střešní vtok polypropylen PP pro ploché střechy svislý odtok DN 125 včetně ochranného koše a napojení na stávající topný kabel</t>
  </si>
  <si>
    <t>2066046002</t>
  </si>
  <si>
    <t>3 "ozn. N4</t>
  </si>
  <si>
    <t>46</t>
  </si>
  <si>
    <t>998721102</t>
  </si>
  <si>
    <t>Přesun hmot tonážní pro vnitřní kanalizace v objektech v přes 6 do 12 m</t>
  </si>
  <si>
    <t>-1594049146</t>
  </si>
  <si>
    <t>751</t>
  </si>
  <si>
    <t>Vzduchotechnika</t>
  </si>
  <si>
    <t>47</t>
  </si>
  <si>
    <t>751512836</t>
  </si>
  <si>
    <t>Demontáž oblouku z plechového potrubí čtyřhranného s přírubou nebo bez příruby průřezu přes 0,035 do 0,280 m2</t>
  </si>
  <si>
    <t>-502781124</t>
  </si>
  <si>
    <t>2 "ozn. B5, ke zpětné montáži</t>
  </si>
  <si>
    <t>48</t>
  </si>
  <si>
    <t>751512881</t>
  </si>
  <si>
    <t>Demontáž přechodu osového nebo pravoúhlého z plechového potrubí čtyřhranného s přírubou nebo bez příruby průřezu přes 0,035 do 0,280 m2</t>
  </si>
  <si>
    <t>-1832318728</t>
  </si>
  <si>
    <t>49</t>
  </si>
  <si>
    <t>751514115</t>
  </si>
  <si>
    <t>Montáž oblouku do plechového potrubí čtyřhranného s přírubou přes 0,210 do 0,280 m2</t>
  </si>
  <si>
    <t>686029150</t>
  </si>
  <si>
    <t>2 "ozn. N5, zpětná montáž</t>
  </si>
  <si>
    <t>50</t>
  </si>
  <si>
    <t>751514415</t>
  </si>
  <si>
    <t>Montáž přechodu osového nebo pravoúhlého do plechového potrubí čtyřhranného s přírubou přes 0,210 do 0,280 m2</t>
  </si>
  <si>
    <t>740687066</t>
  </si>
  <si>
    <t>51</t>
  </si>
  <si>
    <t>751611.01</t>
  </si>
  <si>
    <t>Demontáž vzduchotechnické jednotky stojaté</t>
  </si>
  <si>
    <t>1532301480</t>
  </si>
  <si>
    <t>52</t>
  </si>
  <si>
    <t>751611.02</t>
  </si>
  <si>
    <t>Montáž vzduchotechnické jednotky stojaté 1150 x 1000 mm</t>
  </si>
  <si>
    <t>-824011599</t>
  </si>
  <si>
    <t>53</t>
  </si>
  <si>
    <t>751613114</t>
  </si>
  <si>
    <t>Montáž dodatečné izolovaného potrubí čtyřhranného samolepící izolací</t>
  </si>
  <si>
    <t>-568952172</t>
  </si>
  <si>
    <t>2*2 "ozn. N5</t>
  </si>
  <si>
    <t>54</t>
  </si>
  <si>
    <t>27127201</t>
  </si>
  <si>
    <t>izolace plošná kaučuková samolepící tl 12mm</t>
  </si>
  <si>
    <t>1367794087</t>
  </si>
  <si>
    <t>Poznámka k položce:_x000D_
ztratné 10%</t>
  </si>
  <si>
    <t>4*1,1 'Přepočtené koeficientem množství</t>
  </si>
  <si>
    <t>55</t>
  </si>
  <si>
    <t>751613814</t>
  </si>
  <si>
    <t>Demontáž  dodatečné izolace čtyřhranného potrubí ze samolepící plošné izolace</t>
  </si>
  <si>
    <t>1275807713</t>
  </si>
  <si>
    <t>2*2 "ozn. B5</t>
  </si>
  <si>
    <t>56</t>
  </si>
  <si>
    <t>998751101</t>
  </si>
  <si>
    <t>Přesun hmot tonážní pro vzduchotechniku v objektech výšky do 12 m</t>
  </si>
  <si>
    <t>-607426582</t>
  </si>
  <si>
    <t>764</t>
  </si>
  <si>
    <t>Konstrukce klempířské</t>
  </si>
  <si>
    <t>57</t>
  </si>
  <si>
    <t>76432.01</t>
  </si>
  <si>
    <t>Lemování rovných zdí atik plochých střech - krycí lišta ukončení vytažení fóliové izolace</t>
  </si>
  <si>
    <t>-1732422700</t>
  </si>
  <si>
    <t>Poznámka k položce:_x000D_
včetně pěnové pásky a silikonového tmelu</t>
  </si>
  <si>
    <t>78,5+1,275*2+0,55*2 "atika, komín, viz DET 2</t>
  </si>
  <si>
    <t>58</t>
  </si>
  <si>
    <t>998764102</t>
  </si>
  <si>
    <t>Přesun hmot tonážní pro konstrukce klempířské v objektech v přes 6 do 12 m</t>
  </si>
  <si>
    <t>1122978234</t>
  </si>
  <si>
    <t>765</t>
  </si>
  <si>
    <t>Krytina skládaná</t>
  </si>
  <si>
    <t>59</t>
  </si>
  <si>
    <t>765192001</t>
  </si>
  <si>
    <t>Nouzové (provizorní) zakrytí střechy plachtou</t>
  </si>
  <si>
    <t>-1100549024</t>
  </si>
  <si>
    <t>374,56 "provizorní zakrytí mezi demontáží a montáží izolačních vrstev (včetně plochy světlíků a prostupů)</t>
  </si>
  <si>
    <t>60</t>
  </si>
  <si>
    <t>998765102</t>
  </si>
  <si>
    <t>Přesun hmot tonážní pro krytiny skládané v objektech v přes 6 do 12 m</t>
  </si>
  <si>
    <t>1267102497</t>
  </si>
  <si>
    <t>767</t>
  </si>
  <si>
    <t>Konstrukce zámečnické</t>
  </si>
  <si>
    <t>61</t>
  </si>
  <si>
    <t>7673118.01</t>
  </si>
  <si>
    <t>Demontáž světlíků stanových s umělohmotnou výplní, ocelovou konstrukcí včetně soklové osazovací obruby</t>
  </si>
  <si>
    <t>-1349083162</t>
  </si>
  <si>
    <t>6,4*6,2 "ozn. B2</t>
  </si>
  <si>
    <t>62</t>
  </si>
  <si>
    <t>767311831</t>
  </si>
  <si>
    <t>Demontáž světlíků bodových s umělohmotnou výplní</t>
  </si>
  <si>
    <t>9806110</t>
  </si>
  <si>
    <t>1,1*1,1"ozn. B3</t>
  </si>
  <si>
    <t>63</t>
  </si>
  <si>
    <t>767315151</t>
  </si>
  <si>
    <t>Montáž a dodávka světlíků stanových 6400 x 6200 mm, hliníková konstrukce, výplň z polykarbonátových desek, opál, antireflexní úprava, Umax=1,1 W/m2K včetně soklových osazovacích obrub, zapravení vnitřního ostění s pomocným lešením</t>
  </si>
  <si>
    <t>-1134050934</t>
  </si>
  <si>
    <t>6,4*6,2 "ozn. N2</t>
  </si>
  <si>
    <t>64</t>
  </si>
  <si>
    <t>767316311.1</t>
  </si>
  <si>
    <t>Montáž střešního bodového světlíku přes 1 do 1,5 m2</t>
  </si>
  <si>
    <t>-80409974</t>
  </si>
  <si>
    <t>Poznámka k položce:_x000D_
včetně zapravení ostění s pomocným lešením</t>
  </si>
  <si>
    <t>1 "ozn. N3</t>
  </si>
  <si>
    <t>65</t>
  </si>
  <si>
    <t>562453.01</t>
  </si>
  <si>
    <t>světlík bodový kopule,1100x1100m, fixní, manžeta - soklová osazovací obruba, zasklení polykarbonátovými deskami, opál s antireflexní úpravou, Umax = 1,1 W/m2K</t>
  </si>
  <si>
    <t>-630716638</t>
  </si>
  <si>
    <t>66</t>
  </si>
  <si>
    <t>7678811.01</t>
  </si>
  <si>
    <t>Montáž a dodávka záchytného systému s kotvením do železobetonu (kotvící body, lano, systémové příslušenství, výrobní dokumentace)</t>
  </si>
  <si>
    <t>-583740826</t>
  </si>
  <si>
    <t>1 "střecha</t>
  </si>
  <si>
    <t>67</t>
  </si>
  <si>
    <t>767995.01</t>
  </si>
  <si>
    <t>Montáž a dodávka ocelové konstrukce soklové části VZT jednotky 1150 x 1000 x 400 mm včetně žárového zinkování, opláštění</t>
  </si>
  <si>
    <t>-1695681046</t>
  </si>
  <si>
    <t>2 "ozn. N5</t>
  </si>
  <si>
    <t>68</t>
  </si>
  <si>
    <t>998767102</t>
  </si>
  <si>
    <t>Přesun hmot tonážní pro zámečnické konstrukce v objektech v přes 6 do 12 m</t>
  </si>
  <si>
    <t>-319761433</t>
  </si>
  <si>
    <t>02 - Střecha B</t>
  </si>
  <si>
    <t>-459580793</t>
  </si>
  <si>
    <t>výkres D.1.1.1-6. Střecha "B" - návrh</t>
  </si>
  <si>
    <t>126,7*0,5 "ozn. N8</t>
  </si>
  <si>
    <t>1342466831</t>
  </si>
  <si>
    <t>388,165-1,1*1,1*3 "ozn. N1</t>
  </si>
  <si>
    <t>1698018972</t>
  </si>
  <si>
    <t>2143780117</t>
  </si>
  <si>
    <t>493113272</t>
  </si>
  <si>
    <t>-1978999626</t>
  </si>
  <si>
    <t>49,309*24 'Přepočtené koeficientem množství</t>
  </si>
  <si>
    <t>-1726192020</t>
  </si>
  <si>
    <t>49,309-2,274-32,606 "směsný odpad s odpočtem násypu a asfaltových pásů</t>
  </si>
  <si>
    <t>-1091137365</t>
  </si>
  <si>
    <t>2,135+0,139 "asfaltový pás</t>
  </si>
  <si>
    <t>1381401493</t>
  </si>
  <si>
    <t>32,606 "původní násyp</t>
  </si>
  <si>
    <t>-1470175693</t>
  </si>
  <si>
    <t>-59288964</t>
  </si>
  <si>
    <t>388,165 "ozn. N1</t>
  </si>
  <si>
    <t>-111676853</t>
  </si>
  <si>
    <t>126,7*0,5 "ozn. N1</t>
  </si>
  <si>
    <t>400548331</t>
  </si>
  <si>
    <t>388,165 "vodorovná plocha</t>
  </si>
  <si>
    <t>126,7*0,5 "svislá plocha</t>
  </si>
  <si>
    <t>451,515*0,3 'Přepočtené koeficientem množství</t>
  </si>
  <si>
    <t>-970192262</t>
  </si>
  <si>
    <t>388,165+126,7*0,05 "ozn. N1</t>
  </si>
  <si>
    <t>-1610853497</t>
  </si>
  <si>
    <t>394,5*1,15 'Přepočtené koeficientem množství</t>
  </si>
  <si>
    <t>1420598828</t>
  </si>
  <si>
    <t>"ozn. N7, N9</t>
  </si>
  <si>
    <t>8 "pr. 100mm</t>
  </si>
  <si>
    <t>1 "pr. 200mm</t>
  </si>
  <si>
    <t>-1519168355</t>
  </si>
  <si>
    <t>2834201.3</t>
  </si>
  <si>
    <t>manžeta těsnící pro prostupy hydroizolací z TPO fólie uzavřená kruhová vnitřní průměr 200</t>
  </si>
  <si>
    <t>72541245</t>
  </si>
  <si>
    <t>1 "ozn. N9</t>
  </si>
  <si>
    <t>-1426093158</t>
  </si>
  <si>
    <t>1533492333</t>
  </si>
  <si>
    <t>-332302470</t>
  </si>
  <si>
    <t>126,7*0,3 "ozn. N1</t>
  </si>
  <si>
    <t>-1332496959</t>
  </si>
  <si>
    <t>388,165 "plocha vodorovná</t>
  </si>
  <si>
    <t>126,7*0,3 "plocha svislá</t>
  </si>
  <si>
    <t>426,175*1,15 'Přepočtené koeficientem množství</t>
  </si>
  <si>
    <t>569895719</t>
  </si>
  <si>
    <t>1997670222</t>
  </si>
  <si>
    <t>388,165*0,05 "ozn. N1</t>
  </si>
  <si>
    <t>19,408*1,4 'Přepočtené koeficientem množství</t>
  </si>
  <si>
    <t>546068171</t>
  </si>
  <si>
    <t>výkres D.1.1.1-4. Střecha "B" - stávající stav, bourání</t>
  </si>
  <si>
    <t>126,7*0,05 "svislá plocha</t>
  </si>
  <si>
    <t>126,7*0,3 "svislá plocha</t>
  </si>
  <si>
    <t>-1476470834</t>
  </si>
  <si>
    <t>388,165 "ozn. B1</t>
  </si>
  <si>
    <t>-912809165</t>
  </si>
  <si>
    <t>126,7*0,2 "ozn. B1</t>
  </si>
  <si>
    <t>-859773500</t>
  </si>
  <si>
    <t>1852546414</t>
  </si>
  <si>
    <t>1488783935</t>
  </si>
  <si>
    <t>451,515*1,15 'Přepočtené koeficientem množství</t>
  </si>
  <si>
    <t>2064323050</t>
  </si>
  <si>
    <t>-405192245</t>
  </si>
  <si>
    <t>126,7*0,3 "ozn. B1</t>
  </si>
  <si>
    <t>1604696408</t>
  </si>
  <si>
    <t>-2015871556</t>
  </si>
  <si>
    <t>1426692847</t>
  </si>
  <si>
    <t>-1758249811</t>
  </si>
  <si>
    <t>28375990</t>
  </si>
  <si>
    <t>deska EPS 150 pro konstrukce s vysokým zatížením λ=0,035 tl 140mm</t>
  </si>
  <si>
    <t>1803693780</t>
  </si>
  <si>
    <t>-1948936611</t>
  </si>
  <si>
    <t>1041849339</t>
  </si>
  <si>
    <t>388,165*(0,415/2) "ozn. N1</t>
  </si>
  <si>
    <t>80,544*1,05 'Přepočtené koeficientem množství</t>
  </si>
  <si>
    <t>41888579</t>
  </si>
  <si>
    <t>1547713768</t>
  </si>
  <si>
    <t>209753597</t>
  </si>
  <si>
    <t>-2119155476</t>
  </si>
  <si>
    <t>311200095</t>
  </si>
  <si>
    <t>-1907137471</t>
  </si>
  <si>
    <t>751511182</t>
  </si>
  <si>
    <t>Montáž potrubí plechového skupiny I kruhového bez příruby tloušťky plechu 0,6 mm D přes 100 do 200 mm</t>
  </si>
  <si>
    <t>-1923827745</t>
  </si>
  <si>
    <t>0,4 "ozn. N9</t>
  </si>
  <si>
    <t>42981015</t>
  </si>
  <si>
    <t>trouba spirálně vinutá Pz D 200mm, l=3000mm</t>
  </si>
  <si>
    <t>1052046869</t>
  </si>
  <si>
    <t>0,4*1,1 'Přepočtené koeficientem množství</t>
  </si>
  <si>
    <t>187404848</t>
  </si>
  <si>
    <t>1 "ozn. B6, ke zpětné montáži</t>
  </si>
  <si>
    <t>751611.03</t>
  </si>
  <si>
    <t>Montáž vzduchotechnické jednotky stojaté 1100 x 1000 mm</t>
  </si>
  <si>
    <t>-1843996623</t>
  </si>
  <si>
    <t>1 "ozn. N6, zpětná montáž</t>
  </si>
  <si>
    <t>7517211.01</t>
  </si>
  <si>
    <t>Montáž klimatizační jednotky venkovní</t>
  </si>
  <si>
    <t>1482526143</t>
  </si>
  <si>
    <t>3 "ozn. N10, zpětná montáž</t>
  </si>
  <si>
    <t>7517218.01</t>
  </si>
  <si>
    <t>Demontáž klimatizační jednotky venkovní</t>
  </si>
  <si>
    <t>1349904418</t>
  </si>
  <si>
    <t>3 "ozn. B10</t>
  </si>
  <si>
    <t>751792805</t>
  </si>
  <si>
    <t>Demontáž konstrukce (1 ks) pro uložení klimatizační jednotky na střechu</t>
  </si>
  <si>
    <t>1723732229</t>
  </si>
  <si>
    <t>-578321271</t>
  </si>
  <si>
    <t>7640019.01</t>
  </si>
  <si>
    <t>Úprava klempířských konstrukcí - zkrácení svodu</t>
  </si>
  <si>
    <t>-2061192000</t>
  </si>
  <si>
    <t>2 "odvodnění sousedící sedlové střechy</t>
  </si>
  <si>
    <t>159113402</t>
  </si>
  <si>
    <t>126,7 "ozn. N1</t>
  </si>
  <si>
    <t>1542155184</t>
  </si>
  <si>
    <t>-1245052238</t>
  </si>
  <si>
    <t>388,165 "provizorní zakrytí mezi demontáží a montáží izolačních vrstev (včetně plochy světlíků a prostupů)</t>
  </si>
  <si>
    <t>-1441686106</t>
  </si>
  <si>
    <t>-745844824</t>
  </si>
  <si>
    <t>1,1*1,1*3 "ozn. B3</t>
  </si>
  <si>
    <t>-229147269</t>
  </si>
  <si>
    <t>3 "ozn. N3</t>
  </si>
  <si>
    <t>-1301362560</t>
  </si>
  <si>
    <t>Montáž a dodávka ocelové konstrukce soklové části VZT jednotky 1100 x 1000 x 400 mm včetně žárového zinkování, opláštění</t>
  </si>
  <si>
    <t>-59446149</t>
  </si>
  <si>
    <t>1 "ozn. N6</t>
  </si>
  <si>
    <t>-823737369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</si>
  <si>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</si>
  <si>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</si>
  <si>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</si>
  <si>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</si>
  <si>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</si>
  <si>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</si>
  <si>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</si>
  <si>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</si>
  <si>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</si>
  <si>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</si>
  <si>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</si>
  <si>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1069886077</t>
  </si>
  <si>
    <t>1 "DSPS</t>
  </si>
  <si>
    <t>VRN3</t>
  </si>
  <si>
    <t>Zařízení staveniště</t>
  </si>
  <si>
    <t>030001000</t>
  </si>
  <si>
    <t>558312603</t>
  </si>
  <si>
    <t xml:space="preserve">Poznámka k položce:_x000D_
příprava podkladní roviny pro uložení mobilních buněk_x000D_
provizorní komunikace_x000D_
zřízení, pronájem a demontáž staveništních buněk včetně připojení na inženýrské sítě a zrušení přípojek_x000D_
zázemí pro TDS, KOOBOZP a zástupce investora_x000D_
staveništní rozvaděč a spotřeba elektrické energie_x000D_
spotřeba vody_x000D_
skládky materiálu včetně zpevněných ploch_x000D_
mytí komunikací, průběžný a závěrečný úklid_x000D_
oplocení staveniště, ochranná opatření, dopravní značení, osvětlení staveniště_x000D_
informační tabule_x000D_
zabezpečení staveniště, strážní služba, zajištění podmínek BOZP, ochrana staveniště před vstupem nepovolaných osob_x000D_
obnova terénu a povrchů po demontáži staveniště_x000D_
_x000D_
_x000D_
</t>
  </si>
  <si>
    <t>VRN4</t>
  </si>
  <si>
    <t>Inženýrská činnost</t>
  </si>
  <si>
    <t>043002000</t>
  </si>
  <si>
    <t>Zkoušky a ostatní měření</t>
  </si>
  <si>
    <t>-1913654208</t>
  </si>
  <si>
    <t>1 "tahové zkoušky</t>
  </si>
  <si>
    <t>045002000</t>
  </si>
  <si>
    <t>Kompletační a koordinační činnost</t>
  </si>
  <si>
    <t>343997161</t>
  </si>
  <si>
    <t>Poznámka k položce:_x000D_
příprava technických podkladů, poradenství pro investora, zkušební provoz</t>
  </si>
  <si>
    <t>VRN5</t>
  </si>
  <si>
    <t>Finanční náklady</t>
  </si>
  <si>
    <t>050001000</t>
  </si>
  <si>
    <t>1924049896</t>
  </si>
  <si>
    <t>Poznámka k položce:_x000D_
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</si>
</sst>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3"/>
      <c r="AQ5" s="23"/>
      <c r="AR5" s="21"/>
      <c r="BE5" s="270" t="s">
        <v>15</v>
      </c>
      <c r="BS5" s="18" t="s">
        <v>6</v>
      </c>
    </row>
    <row r="6" spans="1:74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3"/>
      <c r="AQ6" s="23"/>
      <c r="AR6" s="21"/>
      <c r="BE6" s="27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71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71"/>
      <c r="BS8" s="18" t="s">
        <v>6</v>
      </c>
    </row>
    <row r="9" spans="1:74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271"/>
      <c r="BS9" s="18" t="s">
        <v>6</v>
      </c>
    </row>
    <row r="10" spans="1:74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271"/>
      <c r="BS10" s="18" t="s">
        <v>6</v>
      </c>
    </row>
    <row r="11" spans="1:74" s="1" customFormat="1" ht="18.45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271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1"/>
      <c r="BS12" s="18" t="s">
        <v>6</v>
      </c>
    </row>
    <row r="13" spans="1:74" s="1" customFormat="1" ht="12" customHeight="1">
      <c r="B13" s="22"/>
      <c r="C13" s="23"/>
      <c r="D13" s="30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35</v>
      </c>
      <c r="AO13" s="23"/>
      <c r="AP13" s="23"/>
      <c r="AQ13" s="23"/>
      <c r="AR13" s="21"/>
      <c r="BE13" s="271"/>
      <c r="BS13" s="18" t="s">
        <v>6</v>
      </c>
    </row>
    <row r="14" spans="1:74" ht="13.2">
      <c r="B14" s="22"/>
      <c r="C14" s="23"/>
      <c r="D14" s="23"/>
      <c r="E14" s="276" t="s">
        <v>35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30" t="s">
        <v>33</v>
      </c>
      <c r="AL14" s="23"/>
      <c r="AM14" s="23"/>
      <c r="AN14" s="33" t="s">
        <v>35</v>
      </c>
      <c r="AO14" s="23"/>
      <c r="AP14" s="23"/>
      <c r="AQ14" s="23"/>
      <c r="AR14" s="21"/>
      <c r="BE14" s="271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1"/>
      <c r="BS15" s="18" t="s">
        <v>4</v>
      </c>
    </row>
    <row r="16" spans="1:74" s="1" customFormat="1" ht="12" customHeight="1">
      <c r="B16" s="22"/>
      <c r="C16" s="23"/>
      <c r="D16" s="30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1</v>
      </c>
      <c r="AO16" s="23"/>
      <c r="AP16" s="23"/>
      <c r="AQ16" s="23"/>
      <c r="AR16" s="21"/>
      <c r="BE16" s="271"/>
      <c r="BS16" s="18" t="s">
        <v>4</v>
      </c>
    </row>
    <row r="17" spans="1:71" s="1" customFormat="1" ht="18.45" customHeight="1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1</v>
      </c>
      <c r="AO17" s="23"/>
      <c r="AP17" s="23"/>
      <c r="AQ17" s="23"/>
      <c r="AR17" s="21"/>
      <c r="BE17" s="271"/>
      <c r="BS17" s="18" t="s">
        <v>38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1"/>
      <c r="BS18" s="18" t="s">
        <v>6</v>
      </c>
    </row>
    <row r="19" spans="1:71" s="1" customFormat="1" ht="12" customHeight="1">
      <c r="B19" s="22"/>
      <c r="C19" s="23"/>
      <c r="D19" s="30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271"/>
      <c r="BS19" s="18" t="s">
        <v>6</v>
      </c>
    </row>
    <row r="20" spans="1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271"/>
      <c r="BS20" s="18" t="s">
        <v>38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1"/>
    </row>
    <row r="22" spans="1:71" s="1" customFormat="1" ht="12" customHeight="1">
      <c r="B22" s="22"/>
      <c r="C22" s="23"/>
      <c r="D22" s="30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1"/>
    </row>
    <row r="23" spans="1:71" s="1" customFormat="1" ht="16.5" customHeight="1">
      <c r="B23" s="22"/>
      <c r="C23" s="23"/>
      <c r="D23" s="23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3"/>
      <c r="AP23" s="23"/>
      <c r="AQ23" s="23"/>
      <c r="AR23" s="21"/>
      <c r="BE23" s="271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1"/>
    </row>
    <row r="25" spans="1:71" s="1" customFormat="1" ht="6.9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271"/>
    </row>
    <row r="26" spans="1:71" s="2" customFormat="1" ht="25.95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79">
        <f>ROUND(AG94,2)</f>
        <v>0</v>
      </c>
      <c r="AL26" s="280"/>
      <c r="AM26" s="280"/>
      <c r="AN26" s="280"/>
      <c r="AO26" s="280"/>
      <c r="AP26" s="38"/>
      <c r="AQ26" s="38"/>
      <c r="AR26" s="41"/>
      <c r="BE26" s="271"/>
    </row>
    <row r="27" spans="1:71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71"/>
    </row>
    <row r="28" spans="1:71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81" t="s">
        <v>43</v>
      </c>
      <c r="M28" s="281"/>
      <c r="N28" s="281"/>
      <c r="O28" s="281"/>
      <c r="P28" s="281"/>
      <c r="Q28" s="38"/>
      <c r="R28" s="38"/>
      <c r="S28" s="38"/>
      <c r="T28" s="38"/>
      <c r="U28" s="38"/>
      <c r="V28" s="38"/>
      <c r="W28" s="281" t="s">
        <v>44</v>
      </c>
      <c r="X28" s="281"/>
      <c r="Y28" s="281"/>
      <c r="Z28" s="281"/>
      <c r="AA28" s="281"/>
      <c r="AB28" s="281"/>
      <c r="AC28" s="281"/>
      <c r="AD28" s="281"/>
      <c r="AE28" s="281"/>
      <c r="AF28" s="38"/>
      <c r="AG28" s="38"/>
      <c r="AH28" s="38"/>
      <c r="AI28" s="38"/>
      <c r="AJ28" s="38"/>
      <c r="AK28" s="281" t="s">
        <v>45</v>
      </c>
      <c r="AL28" s="281"/>
      <c r="AM28" s="281"/>
      <c r="AN28" s="281"/>
      <c r="AO28" s="281"/>
      <c r="AP28" s="38"/>
      <c r="AQ28" s="38"/>
      <c r="AR28" s="41"/>
      <c r="BE28" s="271"/>
    </row>
    <row r="29" spans="1:71" s="3" customFormat="1" ht="14.4" customHeight="1">
      <c r="B29" s="42"/>
      <c r="C29" s="43"/>
      <c r="D29" s="30" t="s">
        <v>46</v>
      </c>
      <c r="E29" s="43"/>
      <c r="F29" s="30" t="s">
        <v>47</v>
      </c>
      <c r="G29" s="43"/>
      <c r="H29" s="43"/>
      <c r="I29" s="43"/>
      <c r="J29" s="43"/>
      <c r="K29" s="43"/>
      <c r="L29" s="284">
        <v>0.21</v>
      </c>
      <c r="M29" s="283"/>
      <c r="N29" s="283"/>
      <c r="O29" s="283"/>
      <c r="P29" s="283"/>
      <c r="Q29" s="43"/>
      <c r="R29" s="43"/>
      <c r="S29" s="43"/>
      <c r="T29" s="43"/>
      <c r="U29" s="43"/>
      <c r="V29" s="43"/>
      <c r="W29" s="282">
        <f>ROUND(AZ94, 2)</f>
        <v>0</v>
      </c>
      <c r="X29" s="283"/>
      <c r="Y29" s="283"/>
      <c r="Z29" s="283"/>
      <c r="AA29" s="283"/>
      <c r="AB29" s="283"/>
      <c r="AC29" s="283"/>
      <c r="AD29" s="283"/>
      <c r="AE29" s="283"/>
      <c r="AF29" s="43"/>
      <c r="AG29" s="43"/>
      <c r="AH29" s="43"/>
      <c r="AI29" s="43"/>
      <c r="AJ29" s="43"/>
      <c r="AK29" s="282">
        <f>ROUND(AV94, 2)</f>
        <v>0</v>
      </c>
      <c r="AL29" s="283"/>
      <c r="AM29" s="283"/>
      <c r="AN29" s="283"/>
      <c r="AO29" s="283"/>
      <c r="AP29" s="43"/>
      <c r="AQ29" s="43"/>
      <c r="AR29" s="44"/>
      <c r="BE29" s="272"/>
    </row>
    <row r="30" spans="1:71" s="3" customFormat="1" ht="14.4" customHeight="1">
      <c r="B30" s="42"/>
      <c r="C30" s="43"/>
      <c r="D30" s="43"/>
      <c r="E30" s="43"/>
      <c r="F30" s="30" t="s">
        <v>48</v>
      </c>
      <c r="G30" s="43"/>
      <c r="H30" s="43"/>
      <c r="I30" s="43"/>
      <c r="J30" s="43"/>
      <c r="K30" s="43"/>
      <c r="L30" s="284">
        <v>0.15</v>
      </c>
      <c r="M30" s="283"/>
      <c r="N30" s="283"/>
      <c r="O30" s="283"/>
      <c r="P30" s="283"/>
      <c r="Q30" s="43"/>
      <c r="R30" s="43"/>
      <c r="S30" s="43"/>
      <c r="T30" s="43"/>
      <c r="U30" s="43"/>
      <c r="V30" s="43"/>
      <c r="W30" s="282">
        <f>ROUND(BA94, 2)</f>
        <v>0</v>
      </c>
      <c r="X30" s="283"/>
      <c r="Y30" s="283"/>
      <c r="Z30" s="283"/>
      <c r="AA30" s="283"/>
      <c r="AB30" s="283"/>
      <c r="AC30" s="283"/>
      <c r="AD30" s="283"/>
      <c r="AE30" s="283"/>
      <c r="AF30" s="43"/>
      <c r="AG30" s="43"/>
      <c r="AH30" s="43"/>
      <c r="AI30" s="43"/>
      <c r="AJ30" s="43"/>
      <c r="AK30" s="282">
        <f>ROUND(AW94, 2)</f>
        <v>0</v>
      </c>
      <c r="AL30" s="283"/>
      <c r="AM30" s="283"/>
      <c r="AN30" s="283"/>
      <c r="AO30" s="283"/>
      <c r="AP30" s="43"/>
      <c r="AQ30" s="43"/>
      <c r="AR30" s="44"/>
      <c r="BE30" s="272"/>
    </row>
    <row r="31" spans="1:71" s="3" customFormat="1" ht="14.4" hidden="1" customHeight="1">
      <c r="B31" s="42"/>
      <c r="C31" s="43"/>
      <c r="D31" s="43"/>
      <c r="E31" s="43"/>
      <c r="F31" s="30" t="s">
        <v>49</v>
      </c>
      <c r="G31" s="43"/>
      <c r="H31" s="43"/>
      <c r="I31" s="43"/>
      <c r="J31" s="43"/>
      <c r="K31" s="43"/>
      <c r="L31" s="284">
        <v>0.21</v>
      </c>
      <c r="M31" s="283"/>
      <c r="N31" s="283"/>
      <c r="O31" s="283"/>
      <c r="P31" s="283"/>
      <c r="Q31" s="43"/>
      <c r="R31" s="43"/>
      <c r="S31" s="43"/>
      <c r="T31" s="43"/>
      <c r="U31" s="43"/>
      <c r="V31" s="43"/>
      <c r="W31" s="282">
        <f>ROUND(BB94, 2)</f>
        <v>0</v>
      </c>
      <c r="X31" s="283"/>
      <c r="Y31" s="283"/>
      <c r="Z31" s="283"/>
      <c r="AA31" s="283"/>
      <c r="AB31" s="283"/>
      <c r="AC31" s="283"/>
      <c r="AD31" s="283"/>
      <c r="AE31" s="283"/>
      <c r="AF31" s="43"/>
      <c r="AG31" s="43"/>
      <c r="AH31" s="43"/>
      <c r="AI31" s="43"/>
      <c r="AJ31" s="43"/>
      <c r="AK31" s="282">
        <v>0</v>
      </c>
      <c r="AL31" s="283"/>
      <c r="AM31" s="283"/>
      <c r="AN31" s="283"/>
      <c r="AO31" s="283"/>
      <c r="AP31" s="43"/>
      <c r="AQ31" s="43"/>
      <c r="AR31" s="44"/>
      <c r="BE31" s="272"/>
    </row>
    <row r="32" spans="1:71" s="3" customFormat="1" ht="14.4" hidden="1" customHeight="1">
      <c r="B32" s="42"/>
      <c r="C32" s="43"/>
      <c r="D32" s="43"/>
      <c r="E32" s="43"/>
      <c r="F32" s="30" t="s">
        <v>50</v>
      </c>
      <c r="G32" s="43"/>
      <c r="H32" s="43"/>
      <c r="I32" s="43"/>
      <c r="J32" s="43"/>
      <c r="K32" s="43"/>
      <c r="L32" s="284">
        <v>0.15</v>
      </c>
      <c r="M32" s="283"/>
      <c r="N32" s="283"/>
      <c r="O32" s="283"/>
      <c r="P32" s="283"/>
      <c r="Q32" s="43"/>
      <c r="R32" s="43"/>
      <c r="S32" s="43"/>
      <c r="T32" s="43"/>
      <c r="U32" s="43"/>
      <c r="V32" s="43"/>
      <c r="W32" s="282">
        <f>ROUND(BC94, 2)</f>
        <v>0</v>
      </c>
      <c r="X32" s="283"/>
      <c r="Y32" s="283"/>
      <c r="Z32" s="283"/>
      <c r="AA32" s="283"/>
      <c r="AB32" s="283"/>
      <c r="AC32" s="283"/>
      <c r="AD32" s="283"/>
      <c r="AE32" s="283"/>
      <c r="AF32" s="43"/>
      <c r="AG32" s="43"/>
      <c r="AH32" s="43"/>
      <c r="AI32" s="43"/>
      <c r="AJ32" s="43"/>
      <c r="AK32" s="282">
        <v>0</v>
      </c>
      <c r="AL32" s="283"/>
      <c r="AM32" s="283"/>
      <c r="AN32" s="283"/>
      <c r="AO32" s="283"/>
      <c r="AP32" s="43"/>
      <c r="AQ32" s="43"/>
      <c r="AR32" s="44"/>
      <c r="BE32" s="272"/>
    </row>
    <row r="33" spans="1:57" s="3" customFormat="1" ht="14.4" hidden="1" customHeight="1">
      <c r="B33" s="42"/>
      <c r="C33" s="43"/>
      <c r="D33" s="43"/>
      <c r="E33" s="43"/>
      <c r="F33" s="30" t="s">
        <v>51</v>
      </c>
      <c r="G33" s="43"/>
      <c r="H33" s="43"/>
      <c r="I33" s="43"/>
      <c r="J33" s="43"/>
      <c r="K33" s="43"/>
      <c r="L33" s="284">
        <v>0</v>
      </c>
      <c r="M33" s="283"/>
      <c r="N33" s="283"/>
      <c r="O33" s="283"/>
      <c r="P33" s="283"/>
      <c r="Q33" s="43"/>
      <c r="R33" s="43"/>
      <c r="S33" s="43"/>
      <c r="T33" s="43"/>
      <c r="U33" s="43"/>
      <c r="V33" s="43"/>
      <c r="W33" s="282">
        <f>ROUND(BD94, 2)</f>
        <v>0</v>
      </c>
      <c r="X33" s="283"/>
      <c r="Y33" s="283"/>
      <c r="Z33" s="283"/>
      <c r="AA33" s="283"/>
      <c r="AB33" s="283"/>
      <c r="AC33" s="283"/>
      <c r="AD33" s="283"/>
      <c r="AE33" s="283"/>
      <c r="AF33" s="43"/>
      <c r="AG33" s="43"/>
      <c r="AH33" s="43"/>
      <c r="AI33" s="43"/>
      <c r="AJ33" s="43"/>
      <c r="AK33" s="282">
        <v>0</v>
      </c>
      <c r="AL33" s="283"/>
      <c r="AM33" s="283"/>
      <c r="AN33" s="283"/>
      <c r="AO33" s="283"/>
      <c r="AP33" s="43"/>
      <c r="AQ33" s="43"/>
      <c r="AR33" s="44"/>
      <c r="BE33" s="272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271"/>
    </row>
    <row r="35" spans="1:57" s="2" customFormat="1" ht="25.95" customHeight="1">
      <c r="A35" s="36"/>
      <c r="B35" s="37"/>
      <c r="C35" s="45"/>
      <c r="D35" s="46" t="s">
        <v>52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53</v>
      </c>
      <c r="U35" s="47"/>
      <c r="V35" s="47"/>
      <c r="W35" s="47"/>
      <c r="X35" s="285" t="s">
        <v>54</v>
      </c>
      <c r="Y35" s="286"/>
      <c r="Z35" s="286"/>
      <c r="AA35" s="286"/>
      <c r="AB35" s="286"/>
      <c r="AC35" s="47"/>
      <c r="AD35" s="47"/>
      <c r="AE35" s="47"/>
      <c r="AF35" s="47"/>
      <c r="AG35" s="47"/>
      <c r="AH35" s="47"/>
      <c r="AI35" s="47"/>
      <c r="AJ35" s="47"/>
      <c r="AK35" s="287">
        <f>SUM(AK26:AK33)</f>
        <v>0</v>
      </c>
      <c r="AL35" s="286"/>
      <c r="AM35" s="286"/>
      <c r="AN35" s="286"/>
      <c r="AO35" s="288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  <c r="BE37" s="36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9"/>
      <c r="C49" s="50"/>
      <c r="D49" s="51" t="s">
        <v>55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56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 ht="10.199999999999999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0.199999999999999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0.199999999999999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0.199999999999999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0.199999999999999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0.199999999999999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0.199999999999999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0.199999999999999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0.199999999999999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0.19999999999999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6"/>
      <c r="B60" s="37"/>
      <c r="C60" s="38"/>
      <c r="D60" s="54" t="s">
        <v>57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4" t="s">
        <v>58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4" t="s">
        <v>57</v>
      </c>
      <c r="AI60" s="40"/>
      <c r="AJ60" s="40"/>
      <c r="AK60" s="40"/>
      <c r="AL60" s="40"/>
      <c r="AM60" s="54" t="s">
        <v>58</v>
      </c>
      <c r="AN60" s="40"/>
      <c r="AO60" s="40"/>
      <c r="AP60" s="38"/>
      <c r="AQ60" s="38"/>
      <c r="AR60" s="41"/>
      <c r="BE60" s="36"/>
    </row>
    <row r="61" spans="1:57" ht="10.199999999999999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0.199999999999999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0.199999999999999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6"/>
      <c r="B64" s="37"/>
      <c r="C64" s="38"/>
      <c r="D64" s="51" t="s">
        <v>59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60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41"/>
      <c r="BE64" s="36"/>
    </row>
    <row r="65" spans="1:57" ht="10.199999999999999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0.199999999999999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0.199999999999999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0.199999999999999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0.19999999999999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0.199999999999999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0.199999999999999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0.199999999999999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0.199999999999999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0.199999999999999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6"/>
      <c r="B75" s="37"/>
      <c r="C75" s="38"/>
      <c r="D75" s="54" t="s">
        <v>57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4" t="s">
        <v>58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4" t="s">
        <v>57</v>
      </c>
      <c r="AI75" s="40"/>
      <c r="AJ75" s="40"/>
      <c r="AK75" s="40"/>
      <c r="AL75" s="40"/>
      <c r="AM75" s="54" t="s">
        <v>58</v>
      </c>
      <c r="AN75" s="40"/>
      <c r="AO75" s="40"/>
      <c r="AP75" s="38"/>
      <c r="AQ75" s="38"/>
      <c r="AR75" s="41"/>
      <c r="BE75" s="36"/>
    </row>
    <row r="76" spans="1:57" s="2" customFormat="1" ht="10.199999999999999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BE76" s="36"/>
    </row>
    <row r="77" spans="1:57" s="2" customFormat="1" ht="6.9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41"/>
      <c r="BE77" s="36"/>
    </row>
    <row r="81" spans="1:91" s="2" customFormat="1" ht="6.9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41"/>
      <c r="BE81" s="36"/>
    </row>
    <row r="82" spans="1:91" s="2" customFormat="1" ht="24.9" customHeight="1">
      <c r="A82" s="36"/>
      <c r="B82" s="37"/>
      <c r="C82" s="24" t="s">
        <v>61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BE82" s="36"/>
    </row>
    <row r="83" spans="1:9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BE83" s="36"/>
    </row>
    <row r="84" spans="1:91" s="4" customFormat="1" ht="12" customHeight="1">
      <c r="B84" s="60"/>
      <c r="C84" s="30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202204-01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289" t="str">
        <f>K6</f>
        <v>Oprava části střechy budovy Gymnázia Dr. Emila Holuba Holice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5"/>
      <c r="AQ85" s="65"/>
      <c r="AR85" s="66"/>
    </row>
    <row r="86" spans="1:91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BE86" s="36"/>
    </row>
    <row r="87" spans="1:91" s="2" customFormat="1" ht="12" customHeight="1">
      <c r="A87" s="36"/>
      <c r="B87" s="37"/>
      <c r="C87" s="30" t="s">
        <v>22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Na Mušce 1110, 53401 Holice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24</v>
      </c>
      <c r="AJ87" s="38"/>
      <c r="AK87" s="38"/>
      <c r="AL87" s="38"/>
      <c r="AM87" s="291" t="str">
        <f>IF(AN8= "","",AN8)</f>
        <v>27. 4. 2022</v>
      </c>
      <c r="AN87" s="291"/>
      <c r="AO87" s="38"/>
      <c r="AP87" s="38"/>
      <c r="AQ87" s="38"/>
      <c r="AR87" s="41"/>
      <c r="BE87" s="36"/>
    </row>
    <row r="88" spans="1:91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BE88" s="36"/>
    </row>
    <row r="89" spans="1:91" s="2" customFormat="1" ht="15.15" customHeight="1">
      <c r="A89" s="36"/>
      <c r="B89" s="37"/>
      <c r="C89" s="30" t="s">
        <v>30</v>
      </c>
      <c r="D89" s="38"/>
      <c r="E89" s="38"/>
      <c r="F89" s="38"/>
      <c r="G89" s="38"/>
      <c r="H89" s="38"/>
      <c r="I89" s="38"/>
      <c r="J89" s="38"/>
      <c r="K89" s="38"/>
      <c r="L89" s="61" t="str">
        <f>IF(E11= "","",E11)</f>
        <v>Pardubický kraj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36</v>
      </c>
      <c r="AJ89" s="38"/>
      <c r="AK89" s="38"/>
      <c r="AL89" s="38"/>
      <c r="AM89" s="292" t="str">
        <f>IF(E17="","",E17)</f>
        <v>AZ Optimal</v>
      </c>
      <c r="AN89" s="293"/>
      <c r="AO89" s="293"/>
      <c r="AP89" s="293"/>
      <c r="AQ89" s="38"/>
      <c r="AR89" s="41"/>
      <c r="AS89" s="294" t="s">
        <v>62</v>
      </c>
      <c r="AT89" s="295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91" s="2" customFormat="1" ht="15.15" customHeight="1">
      <c r="A90" s="36"/>
      <c r="B90" s="37"/>
      <c r="C90" s="30" t="s">
        <v>34</v>
      </c>
      <c r="D90" s="38"/>
      <c r="E90" s="38"/>
      <c r="F90" s="38"/>
      <c r="G90" s="38"/>
      <c r="H90" s="38"/>
      <c r="I90" s="38"/>
      <c r="J90" s="38"/>
      <c r="K90" s="38"/>
      <c r="L90" s="61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39</v>
      </c>
      <c r="AJ90" s="38"/>
      <c r="AK90" s="38"/>
      <c r="AL90" s="38"/>
      <c r="AM90" s="292" t="str">
        <f>IF(E20="","",E20)</f>
        <v xml:space="preserve"> </v>
      </c>
      <c r="AN90" s="293"/>
      <c r="AO90" s="293"/>
      <c r="AP90" s="293"/>
      <c r="AQ90" s="38"/>
      <c r="AR90" s="41"/>
      <c r="AS90" s="296"/>
      <c r="AT90" s="297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298"/>
      <c r="AT91" s="299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91" s="2" customFormat="1" ht="29.25" customHeight="1">
      <c r="A92" s="36"/>
      <c r="B92" s="37"/>
      <c r="C92" s="300" t="s">
        <v>63</v>
      </c>
      <c r="D92" s="301"/>
      <c r="E92" s="301"/>
      <c r="F92" s="301"/>
      <c r="G92" s="301"/>
      <c r="H92" s="75"/>
      <c r="I92" s="302" t="s">
        <v>64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65</v>
      </c>
      <c r="AH92" s="301"/>
      <c r="AI92" s="301"/>
      <c r="AJ92" s="301"/>
      <c r="AK92" s="301"/>
      <c r="AL92" s="301"/>
      <c r="AM92" s="301"/>
      <c r="AN92" s="302" t="s">
        <v>66</v>
      </c>
      <c r="AO92" s="301"/>
      <c r="AP92" s="304"/>
      <c r="AQ92" s="76" t="s">
        <v>67</v>
      </c>
      <c r="AR92" s="41"/>
      <c r="AS92" s="77" t="s">
        <v>68</v>
      </c>
      <c r="AT92" s="78" t="s">
        <v>69</v>
      </c>
      <c r="AU92" s="78" t="s">
        <v>70</v>
      </c>
      <c r="AV92" s="78" t="s">
        <v>71</v>
      </c>
      <c r="AW92" s="78" t="s">
        <v>72</v>
      </c>
      <c r="AX92" s="78" t="s">
        <v>73</v>
      </c>
      <c r="AY92" s="78" t="s">
        <v>74</v>
      </c>
      <c r="AZ92" s="78" t="s">
        <v>75</v>
      </c>
      <c r="BA92" s="78" t="s">
        <v>76</v>
      </c>
      <c r="BB92" s="78" t="s">
        <v>77</v>
      </c>
      <c r="BC92" s="78" t="s">
        <v>78</v>
      </c>
      <c r="BD92" s="79" t="s">
        <v>79</v>
      </c>
      <c r="BE92" s="36"/>
    </row>
    <row r="93" spans="1:91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1:91" s="6" customFormat="1" ht="32.4" customHeight="1">
      <c r="B94" s="83"/>
      <c r="C94" s="84" t="s">
        <v>80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08">
        <f>ROUND(SUM(AG95:AG97),2)</f>
        <v>0</v>
      </c>
      <c r="AH94" s="308"/>
      <c r="AI94" s="308"/>
      <c r="AJ94" s="308"/>
      <c r="AK94" s="308"/>
      <c r="AL94" s="308"/>
      <c r="AM94" s="308"/>
      <c r="AN94" s="309">
        <f>SUM(AG94,AT94)</f>
        <v>0</v>
      </c>
      <c r="AO94" s="309"/>
      <c r="AP94" s="309"/>
      <c r="AQ94" s="87" t="s">
        <v>1</v>
      </c>
      <c r="AR94" s="88"/>
      <c r="AS94" s="89">
        <f>ROUND(SUM(AS95:AS97),2)</f>
        <v>0</v>
      </c>
      <c r="AT94" s="90">
        <f>ROUND(SUM(AV94:AW94),2)</f>
        <v>0</v>
      </c>
      <c r="AU94" s="91">
        <f>ROUND(SUM(AU95:AU97),5)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ROUND(SUM(AZ95:AZ97),2)</f>
        <v>0</v>
      </c>
      <c r="BA94" s="90">
        <f>ROUND(SUM(BA95:BA97),2)</f>
        <v>0</v>
      </c>
      <c r="BB94" s="90">
        <f>ROUND(SUM(BB95:BB97),2)</f>
        <v>0</v>
      </c>
      <c r="BC94" s="90">
        <f>ROUND(SUM(BC95:BC97),2)</f>
        <v>0</v>
      </c>
      <c r="BD94" s="92">
        <f>ROUND(SUM(BD95:BD97),2)</f>
        <v>0</v>
      </c>
      <c r="BS94" s="93" t="s">
        <v>81</v>
      </c>
      <c r="BT94" s="93" t="s">
        <v>82</v>
      </c>
      <c r="BU94" s="94" t="s">
        <v>83</v>
      </c>
      <c r="BV94" s="93" t="s">
        <v>84</v>
      </c>
      <c r="BW94" s="93" t="s">
        <v>5</v>
      </c>
      <c r="BX94" s="93" t="s">
        <v>85</v>
      </c>
      <c r="CL94" s="93" t="s">
        <v>19</v>
      </c>
    </row>
    <row r="95" spans="1:91" s="7" customFormat="1" ht="16.5" customHeight="1">
      <c r="A95" s="95" t="s">
        <v>86</v>
      </c>
      <c r="B95" s="96"/>
      <c r="C95" s="97"/>
      <c r="D95" s="307" t="s">
        <v>87</v>
      </c>
      <c r="E95" s="307"/>
      <c r="F95" s="307"/>
      <c r="G95" s="307"/>
      <c r="H95" s="307"/>
      <c r="I95" s="98"/>
      <c r="J95" s="307" t="s">
        <v>88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5">
        <f>'01 - Střecha A'!J30</f>
        <v>0</v>
      </c>
      <c r="AH95" s="306"/>
      <c r="AI95" s="306"/>
      <c r="AJ95" s="306"/>
      <c r="AK95" s="306"/>
      <c r="AL95" s="306"/>
      <c r="AM95" s="306"/>
      <c r="AN95" s="305">
        <f>SUM(AG95,AT95)</f>
        <v>0</v>
      </c>
      <c r="AO95" s="306"/>
      <c r="AP95" s="306"/>
      <c r="AQ95" s="99" t="s">
        <v>89</v>
      </c>
      <c r="AR95" s="100"/>
      <c r="AS95" s="101">
        <v>0</v>
      </c>
      <c r="AT95" s="102">
        <f>ROUND(SUM(AV95:AW95),2)</f>
        <v>0</v>
      </c>
      <c r="AU95" s="103">
        <f>'01 - Střecha A'!P129</f>
        <v>0</v>
      </c>
      <c r="AV95" s="102">
        <f>'01 - Střecha A'!J33</f>
        <v>0</v>
      </c>
      <c r="AW95" s="102">
        <f>'01 - Střecha A'!J34</f>
        <v>0</v>
      </c>
      <c r="AX95" s="102">
        <f>'01 - Střecha A'!J35</f>
        <v>0</v>
      </c>
      <c r="AY95" s="102">
        <f>'01 - Střecha A'!J36</f>
        <v>0</v>
      </c>
      <c r="AZ95" s="102">
        <f>'01 - Střecha A'!F33</f>
        <v>0</v>
      </c>
      <c r="BA95" s="102">
        <f>'01 - Střecha A'!F34</f>
        <v>0</v>
      </c>
      <c r="BB95" s="102">
        <f>'01 - Střecha A'!F35</f>
        <v>0</v>
      </c>
      <c r="BC95" s="102">
        <f>'01 - Střecha A'!F36</f>
        <v>0</v>
      </c>
      <c r="BD95" s="104">
        <f>'01 - Střecha A'!F37</f>
        <v>0</v>
      </c>
      <c r="BT95" s="105" t="s">
        <v>90</v>
      </c>
      <c r="BV95" s="105" t="s">
        <v>84</v>
      </c>
      <c r="BW95" s="105" t="s">
        <v>91</v>
      </c>
      <c r="BX95" s="105" t="s">
        <v>5</v>
      </c>
      <c r="CL95" s="105" t="s">
        <v>19</v>
      </c>
      <c r="CM95" s="105" t="s">
        <v>92</v>
      </c>
    </row>
    <row r="96" spans="1:91" s="7" customFormat="1" ht="16.5" customHeight="1">
      <c r="A96" s="95" t="s">
        <v>86</v>
      </c>
      <c r="B96" s="96"/>
      <c r="C96" s="97"/>
      <c r="D96" s="307" t="s">
        <v>93</v>
      </c>
      <c r="E96" s="307"/>
      <c r="F96" s="307"/>
      <c r="G96" s="307"/>
      <c r="H96" s="307"/>
      <c r="I96" s="98"/>
      <c r="J96" s="307" t="s">
        <v>94</v>
      </c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5">
        <f>'02 - Střecha B'!J30</f>
        <v>0</v>
      </c>
      <c r="AH96" s="306"/>
      <c r="AI96" s="306"/>
      <c r="AJ96" s="306"/>
      <c r="AK96" s="306"/>
      <c r="AL96" s="306"/>
      <c r="AM96" s="306"/>
      <c r="AN96" s="305">
        <f>SUM(AG96,AT96)</f>
        <v>0</v>
      </c>
      <c r="AO96" s="306"/>
      <c r="AP96" s="306"/>
      <c r="AQ96" s="99" t="s">
        <v>89</v>
      </c>
      <c r="AR96" s="100"/>
      <c r="AS96" s="101">
        <v>0</v>
      </c>
      <c r="AT96" s="102">
        <f>ROUND(SUM(AV96:AW96),2)</f>
        <v>0</v>
      </c>
      <c r="AU96" s="103">
        <f>'02 - Střecha B'!P129</f>
        <v>0</v>
      </c>
      <c r="AV96" s="102">
        <f>'02 - Střecha B'!J33</f>
        <v>0</v>
      </c>
      <c r="AW96" s="102">
        <f>'02 - Střecha B'!J34</f>
        <v>0</v>
      </c>
      <c r="AX96" s="102">
        <f>'02 - Střecha B'!J35</f>
        <v>0</v>
      </c>
      <c r="AY96" s="102">
        <f>'02 - Střecha B'!J36</f>
        <v>0</v>
      </c>
      <c r="AZ96" s="102">
        <f>'02 - Střecha B'!F33</f>
        <v>0</v>
      </c>
      <c r="BA96" s="102">
        <f>'02 - Střecha B'!F34</f>
        <v>0</v>
      </c>
      <c r="BB96" s="102">
        <f>'02 - Střecha B'!F35</f>
        <v>0</v>
      </c>
      <c r="BC96" s="102">
        <f>'02 - Střecha B'!F36</f>
        <v>0</v>
      </c>
      <c r="BD96" s="104">
        <f>'02 - Střecha B'!F37</f>
        <v>0</v>
      </c>
      <c r="BT96" s="105" t="s">
        <v>90</v>
      </c>
      <c r="BV96" s="105" t="s">
        <v>84</v>
      </c>
      <c r="BW96" s="105" t="s">
        <v>95</v>
      </c>
      <c r="BX96" s="105" t="s">
        <v>5</v>
      </c>
      <c r="CL96" s="105" t="s">
        <v>19</v>
      </c>
      <c r="CM96" s="105" t="s">
        <v>92</v>
      </c>
    </row>
    <row r="97" spans="1:91" s="7" customFormat="1" ht="16.5" customHeight="1">
      <c r="A97" s="95" t="s">
        <v>86</v>
      </c>
      <c r="B97" s="96"/>
      <c r="C97" s="97"/>
      <c r="D97" s="307" t="s">
        <v>96</v>
      </c>
      <c r="E97" s="307"/>
      <c r="F97" s="307"/>
      <c r="G97" s="307"/>
      <c r="H97" s="307"/>
      <c r="I97" s="98"/>
      <c r="J97" s="307" t="s">
        <v>97</v>
      </c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5">
        <f>'VRN - Vedlejší rozpočtové...'!J30</f>
        <v>0</v>
      </c>
      <c r="AH97" s="306"/>
      <c r="AI97" s="306"/>
      <c r="AJ97" s="306"/>
      <c r="AK97" s="306"/>
      <c r="AL97" s="306"/>
      <c r="AM97" s="306"/>
      <c r="AN97" s="305">
        <f>SUM(AG97,AT97)</f>
        <v>0</v>
      </c>
      <c r="AO97" s="306"/>
      <c r="AP97" s="306"/>
      <c r="AQ97" s="99" t="s">
        <v>89</v>
      </c>
      <c r="AR97" s="100"/>
      <c r="AS97" s="106">
        <v>0</v>
      </c>
      <c r="AT97" s="107">
        <f>ROUND(SUM(AV97:AW97),2)</f>
        <v>0</v>
      </c>
      <c r="AU97" s="108">
        <f>'VRN - Vedlejší rozpočtové...'!P121</f>
        <v>0</v>
      </c>
      <c r="AV97" s="107">
        <f>'VRN - Vedlejší rozpočtové...'!J33</f>
        <v>0</v>
      </c>
      <c r="AW97" s="107">
        <f>'VRN - Vedlejší rozpočtové...'!J34</f>
        <v>0</v>
      </c>
      <c r="AX97" s="107">
        <f>'VRN - Vedlejší rozpočtové...'!J35</f>
        <v>0</v>
      </c>
      <c r="AY97" s="107">
        <f>'VRN - Vedlejší rozpočtové...'!J36</f>
        <v>0</v>
      </c>
      <c r="AZ97" s="107">
        <f>'VRN - Vedlejší rozpočtové...'!F33</f>
        <v>0</v>
      </c>
      <c r="BA97" s="107">
        <f>'VRN - Vedlejší rozpočtové...'!F34</f>
        <v>0</v>
      </c>
      <c r="BB97" s="107">
        <f>'VRN - Vedlejší rozpočtové...'!F35</f>
        <v>0</v>
      </c>
      <c r="BC97" s="107">
        <f>'VRN - Vedlejší rozpočtové...'!F36</f>
        <v>0</v>
      </c>
      <c r="BD97" s="109">
        <f>'VRN - Vedlejší rozpočtové...'!F37</f>
        <v>0</v>
      </c>
      <c r="BT97" s="105" t="s">
        <v>90</v>
      </c>
      <c r="BV97" s="105" t="s">
        <v>84</v>
      </c>
      <c r="BW97" s="105" t="s">
        <v>98</v>
      </c>
      <c r="BX97" s="105" t="s">
        <v>5</v>
      </c>
      <c r="CL97" s="105" t="s">
        <v>19</v>
      </c>
      <c r="CM97" s="105" t="s">
        <v>92</v>
      </c>
    </row>
    <row r="98" spans="1:91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1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91" s="2" customFormat="1" ht="6.9" customHeight="1">
      <c r="A99" s="36"/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41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algorithmName="SHA-512" hashValue="g6OTsPaVPhJrEgekjJrgh4YzYE8SLNL27Gif9bfWYBCqW9ZaiZ+lMIlbs7CATyNesDumIdZ2vtPzzD9tjHy+Wg==" saltValue="eSCMKpJnZbtMWMWXNClzzOkLtJtzyTRTEZKIo7v+iSWVR8IqPH6YZiPriDzOY6r/OeVFf95dszxNDB41QZm+g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řecha A'!C2" display="/"/>
    <hyperlink ref="A96" location="'02 - Střecha B'!C2" display="/"/>
    <hyperlink ref="A97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91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92</v>
      </c>
    </row>
    <row r="4" spans="1:46" s="1" customFormat="1" ht="24.9" customHeight="1">
      <c r="B4" s="21"/>
      <c r="D4" s="112" t="s">
        <v>99</v>
      </c>
      <c r="L4" s="21"/>
      <c r="M4" s="113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16</v>
      </c>
      <c r="L6" s="21"/>
    </row>
    <row r="7" spans="1:46" s="1" customFormat="1" ht="16.5" customHeight="1">
      <c r="B7" s="21"/>
      <c r="E7" s="311" t="str">
        <f>'Rekapitulace stavby'!K6</f>
        <v>Oprava části střechy budovy Gymnázia Dr. Emila Holuba Holice</v>
      </c>
      <c r="F7" s="312"/>
      <c r="G7" s="312"/>
      <c r="H7" s="312"/>
      <c r="L7" s="21"/>
    </row>
    <row r="8" spans="1:46" s="2" customFormat="1" ht="12" customHeight="1">
      <c r="A8" s="36"/>
      <c r="B8" s="41"/>
      <c r="C8" s="36"/>
      <c r="D8" s="114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13" t="s">
        <v>101</v>
      </c>
      <c r="F9" s="314"/>
      <c r="G9" s="314"/>
      <c r="H9" s="314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0.199999999999999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4" t="s">
        <v>18</v>
      </c>
      <c r="E11" s="36"/>
      <c r="F11" s="115" t="s">
        <v>19</v>
      </c>
      <c r="G11" s="36"/>
      <c r="H11" s="36"/>
      <c r="I11" s="114" t="s">
        <v>20</v>
      </c>
      <c r="J11" s="11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22</v>
      </c>
      <c r="E12" s="36"/>
      <c r="F12" s="115" t="s">
        <v>23</v>
      </c>
      <c r="G12" s="36"/>
      <c r="H12" s="36"/>
      <c r="I12" s="114" t="s">
        <v>24</v>
      </c>
      <c r="J12" s="116" t="str">
        <f>'Rekapitulace stavby'!AN8</f>
        <v>27. 4. 2022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30</v>
      </c>
      <c r="E14" s="36"/>
      <c r="F14" s="36"/>
      <c r="G14" s="36"/>
      <c r="H14" s="36"/>
      <c r="I14" s="114" t="s">
        <v>31</v>
      </c>
      <c r="J14" s="11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5" t="s">
        <v>32</v>
      </c>
      <c r="F15" s="36"/>
      <c r="G15" s="36"/>
      <c r="H15" s="36"/>
      <c r="I15" s="114" t="s">
        <v>33</v>
      </c>
      <c r="J15" s="11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34</v>
      </c>
      <c r="E17" s="36"/>
      <c r="F17" s="36"/>
      <c r="G17" s="36"/>
      <c r="H17" s="36"/>
      <c r="I17" s="114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15" t="str">
        <f>'Rekapitulace stavby'!E14</f>
        <v>Vyplň údaj</v>
      </c>
      <c r="F18" s="316"/>
      <c r="G18" s="316"/>
      <c r="H18" s="316"/>
      <c r="I18" s="114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36</v>
      </c>
      <c r="E20" s="36"/>
      <c r="F20" s="36"/>
      <c r="G20" s="36"/>
      <c r="H20" s="36"/>
      <c r="I20" s="114" t="s">
        <v>31</v>
      </c>
      <c r="J20" s="11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5" t="s">
        <v>37</v>
      </c>
      <c r="F21" s="36"/>
      <c r="G21" s="36"/>
      <c r="H21" s="36"/>
      <c r="I21" s="114" t="s">
        <v>33</v>
      </c>
      <c r="J21" s="11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39</v>
      </c>
      <c r="E23" s="36"/>
      <c r="F23" s="36"/>
      <c r="G23" s="36"/>
      <c r="H23" s="36"/>
      <c r="I23" s="114" t="s">
        <v>31</v>
      </c>
      <c r="J23" s="11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5" t="str">
        <f>IF('Rekapitulace stavby'!E20="","",'Rekapitulace stavby'!E20)</f>
        <v xml:space="preserve"> </v>
      </c>
      <c r="F24" s="36"/>
      <c r="G24" s="36"/>
      <c r="H24" s="36"/>
      <c r="I24" s="114" t="s">
        <v>33</v>
      </c>
      <c r="J24" s="11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42</v>
      </c>
      <c r="E30" s="36"/>
      <c r="F30" s="36"/>
      <c r="G30" s="36"/>
      <c r="H30" s="36"/>
      <c r="I30" s="36"/>
      <c r="J30" s="122">
        <f>ROUND(J129,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44</v>
      </c>
      <c r="G32" s="36"/>
      <c r="H32" s="36"/>
      <c r="I32" s="123" t="s">
        <v>43</v>
      </c>
      <c r="J32" s="123" t="s">
        <v>45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46</v>
      </c>
      <c r="E33" s="114" t="s">
        <v>47</v>
      </c>
      <c r="F33" s="125">
        <f>ROUND((SUM(BE129:BE357)),  2)</f>
        <v>0</v>
      </c>
      <c r="G33" s="36"/>
      <c r="H33" s="36"/>
      <c r="I33" s="126">
        <v>0.21</v>
      </c>
      <c r="J33" s="125">
        <f>ROUND(((SUM(BE129:BE357))*I33),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48</v>
      </c>
      <c r="F34" s="125">
        <f>ROUND((SUM(BF129:BF357)),  2)</f>
        <v>0</v>
      </c>
      <c r="G34" s="36"/>
      <c r="H34" s="36"/>
      <c r="I34" s="126">
        <v>0.15</v>
      </c>
      <c r="J34" s="125">
        <f>ROUND(((SUM(BF129:BF357))*I34),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4" t="s">
        <v>49</v>
      </c>
      <c r="F35" s="125">
        <f>ROUND((SUM(BG129:BG357)),  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4" t="s">
        <v>50</v>
      </c>
      <c r="F36" s="125">
        <f>ROUND((SUM(BH129:BH357)),  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4" t="s">
        <v>51</v>
      </c>
      <c r="F37" s="125">
        <f>ROUND((SUM(BI129:BI357)),  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52</v>
      </c>
      <c r="E39" s="129"/>
      <c r="F39" s="129"/>
      <c r="G39" s="130" t="s">
        <v>53</v>
      </c>
      <c r="H39" s="131" t="s">
        <v>54</v>
      </c>
      <c r="I39" s="129"/>
      <c r="J39" s="132">
        <f>SUM(J30:J37)</f>
        <v>0</v>
      </c>
      <c r="K39" s="133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3"/>
      <c r="D50" s="134" t="s">
        <v>55</v>
      </c>
      <c r="E50" s="135"/>
      <c r="F50" s="135"/>
      <c r="G50" s="134" t="s">
        <v>56</v>
      </c>
      <c r="H50" s="135"/>
      <c r="I50" s="135"/>
      <c r="J50" s="135"/>
      <c r="K50" s="135"/>
      <c r="L50" s="5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6"/>
      <c r="B61" s="41"/>
      <c r="C61" s="36"/>
      <c r="D61" s="136" t="s">
        <v>57</v>
      </c>
      <c r="E61" s="137"/>
      <c r="F61" s="138" t="s">
        <v>58</v>
      </c>
      <c r="G61" s="136" t="s">
        <v>57</v>
      </c>
      <c r="H61" s="137"/>
      <c r="I61" s="137"/>
      <c r="J61" s="139" t="s">
        <v>58</v>
      </c>
      <c r="K61" s="13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6"/>
      <c r="B65" s="41"/>
      <c r="C65" s="36"/>
      <c r="D65" s="134" t="s">
        <v>59</v>
      </c>
      <c r="E65" s="140"/>
      <c r="F65" s="140"/>
      <c r="G65" s="134" t="s">
        <v>60</v>
      </c>
      <c r="H65" s="140"/>
      <c r="I65" s="140"/>
      <c r="J65" s="140"/>
      <c r="K65" s="14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6"/>
      <c r="B76" s="41"/>
      <c r="C76" s="36"/>
      <c r="D76" s="136" t="s">
        <v>57</v>
      </c>
      <c r="E76" s="137"/>
      <c r="F76" s="138" t="s">
        <v>58</v>
      </c>
      <c r="G76" s="136" t="s">
        <v>57</v>
      </c>
      <c r="H76" s="137"/>
      <c r="I76" s="137"/>
      <c r="J76" s="139" t="s">
        <v>58</v>
      </c>
      <c r="K76" s="13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" customHeight="1">
      <c r="A81" s="36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" customHeight="1">
      <c r="A82" s="36"/>
      <c r="B82" s="37"/>
      <c r="C82" s="24" t="s">
        <v>102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>
      <c r="A85" s="36"/>
      <c r="B85" s="37"/>
      <c r="C85" s="38"/>
      <c r="D85" s="38"/>
      <c r="E85" s="318" t="str">
        <f>E7</f>
        <v>Oprava části střechy budovy Gymnázia Dr. Emila Holuba Holice</v>
      </c>
      <c r="F85" s="319"/>
      <c r="G85" s="319"/>
      <c r="H85" s="319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100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289" t="str">
        <f>E9</f>
        <v>01 - Střecha A</v>
      </c>
      <c r="F87" s="320"/>
      <c r="G87" s="320"/>
      <c r="H87" s="320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22</v>
      </c>
      <c r="D89" s="38"/>
      <c r="E89" s="38"/>
      <c r="F89" s="28" t="str">
        <f>F12</f>
        <v>Na Mušce 1110, 53401 Holice</v>
      </c>
      <c r="G89" s="38"/>
      <c r="H89" s="38"/>
      <c r="I89" s="30" t="s">
        <v>24</v>
      </c>
      <c r="J89" s="68" t="str">
        <f>IF(J12="","",J12)</f>
        <v>27. 4. 2022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15" customHeight="1">
      <c r="A91" s="36"/>
      <c r="B91" s="37"/>
      <c r="C91" s="30" t="s">
        <v>30</v>
      </c>
      <c r="D91" s="38"/>
      <c r="E91" s="38"/>
      <c r="F91" s="28" t="str">
        <f>E15</f>
        <v>Pardubický kraj</v>
      </c>
      <c r="G91" s="38"/>
      <c r="H91" s="38"/>
      <c r="I91" s="30" t="s">
        <v>36</v>
      </c>
      <c r="J91" s="34" t="str">
        <f>E21</f>
        <v>AZ Optimal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15" customHeight="1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45" t="s">
        <v>103</v>
      </c>
      <c r="D94" s="146"/>
      <c r="E94" s="146"/>
      <c r="F94" s="146"/>
      <c r="G94" s="146"/>
      <c r="H94" s="146"/>
      <c r="I94" s="146"/>
      <c r="J94" s="147" t="s">
        <v>104</v>
      </c>
      <c r="K94" s="14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48" t="s">
        <v>105</v>
      </c>
      <c r="D96" s="38"/>
      <c r="E96" s="38"/>
      <c r="F96" s="38"/>
      <c r="G96" s="38"/>
      <c r="H96" s="38"/>
      <c r="I96" s="38"/>
      <c r="J96" s="86">
        <f>J129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106</v>
      </c>
    </row>
    <row r="97" spans="1:31" s="9" customFormat="1" ht="24.9" customHeight="1">
      <c r="B97" s="149"/>
      <c r="C97" s="150"/>
      <c r="D97" s="151" t="s">
        <v>107</v>
      </c>
      <c r="E97" s="152"/>
      <c r="F97" s="152"/>
      <c r="G97" s="152"/>
      <c r="H97" s="152"/>
      <c r="I97" s="152"/>
      <c r="J97" s="153">
        <f>J130</f>
        <v>0</v>
      </c>
      <c r="K97" s="150"/>
      <c r="L97" s="154"/>
    </row>
    <row r="98" spans="1:31" s="10" customFormat="1" ht="19.95" customHeight="1">
      <c r="B98" s="155"/>
      <c r="C98" s="156"/>
      <c r="D98" s="157" t="s">
        <v>108</v>
      </c>
      <c r="E98" s="158"/>
      <c r="F98" s="158"/>
      <c r="G98" s="158"/>
      <c r="H98" s="158"/>
      <c r="I98" s="158"/>
      <c r="J98" s="159">
        <f>J131</f>
        <v>0</v>
      </c>
      <c r="K98" s="156"/>
      <c r="L98" s="160"/>
    </row>
    <row r="99" spans="1:31" s="10" customFormat="1" ht="19.95" customHeight="1">
      <c r="B99" s="155"/>
      <c r="C99" s="156"/>
      <c r="D99" s="157" t="s">
        <v>109</v>
      </c>
      <c r="E99" s="158"/>
      <c r="F99" s="158"/>
      <c r="G99" s="158"/>
      <c r="H99" s="158"/>
      <c r="I99" s="158"/>
      <c r="J99" s="159">
        <f>J138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110</v>
      </c>
      <c r="E100" s="158"/>
      <c r="F100" s="158"/>
      <c r="G100" s="158"/>
      <c r="H100" s="158"/>
      <c r="I100" s="158"/>
      <c r="J100" s="159">
        <f>J142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111</v>
      </c>
      <c r="E101" s="158"/>
      <c r="F101" s="158"/>
      <c r="G101" s="158"/>
      <c r="H101" s="158"/>
      <c r="I101" s="158"/>
      <c r="J101" s="159">
        <f>J154</f>
        <v>0</v>
      </c>
      <c r="K101" s="156"/>
      <c r="L101" s="160"/>
    </row>
    <row r="102" spans="1:31" s="9" customFormat="1" ht="24.9" customHeight="1">
      <c r="B102" s="149"/>
      <c r="C102" s="150"/>
      <c r="D102" s="151" t="s">
        <v>112</v>
      </c>
      <c r="E102" s="152"/>
      <c r="F102" s="152"/>
      <c r="G102" s="152"/>
      <c r="H102" s="152"/>
      <c r="I102" s="152"/>
      <c r="J102" s="153">
        <f>J156</f>
        <v>0</v>
      </c>
      <c r="K102" s="150"/>
      <c r="L102" s="154"/>
    </row>
    <row r="103" spans="1:31" s="10" customFormat="1" ht="19.95" customHeight="1">
      <c r="B103" s="155"/>
      <c r="C103" s="156"/>
      <c r="D103" s="157" t="s">
        <v>113</v>
      </c>
      <c r="E103" s="158"/>
      <c r="F103" s="158"/>
      <c r="G103" s="158"/>
      <c r="H103" s="158"/>
      <c r="I103" s="158"/>
      <c r="J103" s="159">
        <f>J157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114</v>
      </c>
      <c r="E104" s="158"/>
      <c r="F104" s="158"/>
      <c r="G104" s="158"/>
      <c r="H104" s="158"/>
      <c r="I104" s="158"/>
      <c r="J104" s="159">
        <f>J256</f>
        <v>0</v>
      </c>
      <c r="K104" s="156"/>
      <c r="L104" s="160"/>
    </row>
    <row r="105" spans="1:31" s="10" customFormat="1" ht="19.95" customHeight="1">
      <c r="B105" s="155"/>
      <c r="C105" s="156"/>
      <c r="D105" s="157" t="s">
        <v>115</v>
      </c>
      <c r="E105" s="158"/>
      <c r="F105" s="158"/>
      <c r="G105" s="158"/>
      <c r="H105" s="158"/>
      <c r="I105" s="158"/>
      <c r="J105" s="159">
        <f>J279</f>
        <v>0</v>
      </c>
      <c r="K105" s="156"/>
      <c r="L105" s="160"/>
    </row>
    <row r="106" spans="1:31" s="10" customFormat="1" ht="19.95" customHeight="1">
      <c r="B106" s="155"/>
      <c r="C106" s="156"/>
      <c r="D106" s="157" t="s">
        <v>116</v>
      </c>
      <c r="E106" s="158"/>
      <c r="F106" s="158"/>
      <c r="G106" s="158"/>
      <c r="H106" s="158"/>
      <c r="I106" s="158"/>
      <c r="J106" s="159">
        <f>J293</f>
        <v>0</v>
      </c>
      <c r="K106" s="156"/>
      <c r="L106" s="160"/>
    </row>
    <row r="107" spans="1:31" s="10" customFormat="1" ht="19.95" customHeight="1">
      <c r="B107" s="155"/>
      <c r="C107" s="156"/>
      <c r="D107" s="157" t="s">
        <v>117</v>
      </c>
      <c r="E107" s="158"/>
      <c r="F107" s="158"/>
      <c r="G107" s="158"/>
      <c r="H107" s="158"/>
      <c r="I107" s="158"/>
      <c r="J107" s="159">
        <f>J324</f>
        <v>0</v>
      </c>
      <c r="K107" s="156"/>
      <c r="L107" s="160"/>
    </row>
    <row r="108" spans="1:31" s="10" customFormat="1" ht="19.95" customHeight="1">
      <c r="B108" s="155"/>
      <c r="C108" s="156"/>
      <c r="D108" s="157" t="s">
        <v>118</v>
      </c>
      <c r="E108" s="158"/>
      <c r="F108" s="158"/>
      <c r="G108" s="158"/>
      <c r="H108" s="158"/>
      <c r="I108" s="158"/>
      <c r="J108" s="159">
        <f>J330</f>
        <v>0</v>
      </c>
      <c r="K108" s="156"/>
      <c r="L108" s="160"/>
    </row>
    <row r="109" spans="1:31" s="10" customFormat="1" ht="19.95" customHeight="1">
      <c r="B109" s="155"/>
      <c r="C109" s="156"/>
      <c r="D109" s="157" t="s">
        <v>119</v>
      </c>
      <c r="E109" s="158"/>
      <c r="F109" s="158"/>
      <c r="G109" s="158"/>
      <c r="H109" s="158"/>
      <c r="I109" s="158"/>
      <c r="J109" s="159">
        <f>J335</f>
        <v>0</v>
      </c>
      <c r="K109" s="156"/>
      <c r="L109" s="160"/>
    </row>
    <row r="110" spans="1:31" s="2" customFormat="1" ht="21.7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" customHeight="1">
      <c r="A111" s="36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" customHeight="1">
      <c r="A115" s="36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" customHeight="1">
      <c r="A116" s="36"/>
      <c r="B116" s="37"/>
      <c r="C116" s="24" t="s">
        <v>120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16</v>
      </c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318" t="str">
        <f>E7</f>
        <v>Oprava části střechy budovy Gymnázia Dr. Emila Holuba Holice</v>
      </c>
      <c r="F119" s="319"/>
      <c r="G119" s="319"/>
      <c r="H119" s="319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100</v>
      </c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289" t="str">
        <f>E9</f>
        <v>01 - Střecha A</v>
      </c>
      <c r="F121" s="320"/>
      <c r="G121" s="320"/>
      <c r="H121" s="320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22</v>
      </c>
      <c r="D123" s="38"/>
      <c r="E123" s="38"/>
      <c r="F123" s="28" t="str">
        <f>F12</f>
        <v>Na Mušce 1110, 53401 Holice</v>
      </c>
      <c r="G123" s="38"/>
      <c r="H123" s="38"/>
      <c r="I123" s="30" t="s">
        <v>24</v>
      </c>
      <c r="J123" s="68" t="str">
        <f>IF(J12="","",J12)</f>
        <v>27. 4. 2022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30</v>
      </c>
      <c r="D125" s="38"/>
      <c r="E125" s="38"/>
      <c r="F125" s="28" t="str">
        <f>E15</f>
        <v>Pardubický kraj</v>
      </c>
      <c r="G125" s="38"/>
      <c r="H125" s="38"/>
      <c r="I125" s="30" t="s">
        <v>36</v>
      </c>
      <c r="J125" s="34" t="str">
        <f>E21</f>
        <v>AZ Optimal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30" t="s">
        <v>34</v>
      </c>
      <c r="D126" s="38"/>
      <c r="E126" s="38"/>
      <c r="F126" s="28" t="str">
        <f>IF(E18="","",E18)</f>
        <v>Vyplň údaj</v>
      </c>
      <c r="G126" s="38"/>
      <c r="H126" s="38"/>
      <c r="I126" s="30" t="s">
        <v>39</v>
      </c>
      <c r="J126" s="34" t="str">
        <f>E24</f>
        <v xml:space="preserve"> </v>
      </c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0.3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11" customFormat="1" ht="29.25" customHeight="1">
      <c r="A128" s="161"/>
      <c r="B128" s="162"/>
      <c r="C128" s="163" t="s">
        <v>121</v>
      </c>
      <c r="D128" s="164" t="s">
        <v>67</v>
      </c>
      <c r="E128" s="164" t="s">
        <v>63</v>
      </c>
      <c r="F128" s="164" t="s">
        <v>64</v>
      </c>
      <c r="G128" s="164" t="s">
        <v>122</v>
      </c>
      <c r="H128" s="164" t="s">
        <v>123</v>
      </c>
      <c r="I128" s="164" t="s">
        <v>124</v>
      </c>
      <c r="J128" s="165" t="s">
        <v>104</v>
      </c>
      <c r="K128" s="166" t="s">
        <v>125</v>
      </c>
      <c r="L128" s="167"/>
      <c r="M128" s="77" t="s">
        <v>1</v>
      </c>
      <c r="N128" s="78" t="s">
        <v>46</v>
      </c>
      <c r="O128" s="78" t="s">
        <v>126</v>
      </c>
      <c r="P128" s="78" t="s">
        <v>127</v>
      </c>
      <c r="Q128" s="78" t="s">
        <v>128</v>
      </c>
      <c r="R128" s="78" t="s">
        <v>129</v>
      </c>
      <c r="S128" s="78" t="s">
        <v>130</v>
      </c>
      <c r="T128" s="79" t="s">
        <v>131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65" s="2" customFormat="1" ht="22.8" customHeight="1">
      <c r="A129" s="36"/>
      <c r="B129" s="37"/>
      <c r="C129" s="84" t="s">
        <v>132</v>
      </c>
      <c r="D129" s="38"/>
      <c r="E129" s="38"/>
      <c r="F129" s="38"/>
      <c r="G129" s="38"/>
      <c r="H129" s="38"/>
      <c r="I129" s="38"/>
      <c r="J129" s="168">
        <f>BK129</f>
        <v>0</v>
      </c>
      <c r="K129" s="38"/>
      <c r="L129" s="41"/>
      <c r="M129" s="80"/>
      <c r="N129" s="169"/>
      <c r="O129" s="81"/>
      <c r="P129" s="170">
        <f>P130+P156</f>
        <v>0</v>
      </c>
      <c r="Q129" s="81"/>
      <c r="R129" s="170">
        <f>R130+R156</f>
        <v>45.107224319999993</v>
      </c>
      <c r="S129" s="81"/>
      <c r="T129" s="171">
        <f>T130+T156</f>
        <v>43.091807099999997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81</v>
      </c>
      <c r="AU129" s="18" t="s">
        <v>106</v>
      </c>
      <c r="BK129" s="172">
        <f>BK130+BK156</f>
        <v>0</v>
      </c>
    </row>
    <row r="130" spans="1:65" s="12" customFormat="1" ht="25.95" customHeight="1">
      <c r="B130" s="173"/>
      <c r="C130" s="174"/>
      <c r="D130" s="175" t="s">
        <v>81</v>
      </c>
      <c r="E130" s="176" t="s">
        <v>133</v>
      </c>
      <c r="F130" s="176" t="s">
        <v>134</v>
      </c>
      <c r="G130" s="174"/>
      <c r="H130" s="174"/>
      <c r="I130" s="177"/>
      <c r="J130" s="178">
        <f>BK130</f>
        <v>0</v>
      </c>
      <c r="K130" s="174"/>
      <c r="L130" s="179"/>
      <c r="M130" s="180"/>
      <c r="N130" s="181"/>
      <c r="O130" s="181"/>
      <c r="P130" s="182">
        <f>P131+P138+P142+P154</f>
        <v>0</v>
      </c>
      <c r="Q130" s="181"/>
      <c r="R130" s="182">
        <f>R131+R138+R142+R154</f>
        <v>12.683087499999999</v>
      </c>
      <c r="S130" s="181"/>
      <c r="T130" s="183">
        <f>T131+T138+T142+T154</f>
        <v>8.9088000000000012</v>
      </c>
      <c r="AR130" s="184" t="s">
        <v>90</v>
      </c>
      <c r="AT130" s="185" t="s">
        <v>81</v>
      </c>
      <c r="AU130" s="185" t="s">
        <v>82</v>
      </c>
      <c r="AY130" s="184" t="s">
        <v>135</v>
      </c>
      <c r="BK130" s="186">
        <f>BK131+BK138+BK142+BK154</f>
        <v>0</v>
      </c>
    </row>
    <row r="131" spans="1:65" s="12" customFormat="1" ht="22.8" customHeight="1">
      <c r="B131" s="173"/>
      <c r="C131" s="174"/>
      <c r="D131" s="175" t="s">
        <v>81</v>
      </c>
      <c r="E131" s="187" t="s">
        <v>136</v>
      </c>
      <c r="F131" s="187" t="s">
        <v>137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SUM(P132:P137)</f>
        <v>0</v>
      </c>
      <c r="Q131" s="181"/>
      <c r="R131" s="182">
        <f>SUM(R132:R137)</f>
        <v>12.683087499999999</v>
      </c>
      <c r="S131" s="181"/>
      <c r="T131" s="183">
        <f>SUM(T132:T137)</f>
        <v>8.2516000000000016</v>
      </c>
      <c r="AR131" s="184" t="s">
        <v>90</v>
      </c>
      <c r="AT131" s="185" t="s">
        <v>81</v>
      </c>
      <c r="AU131" s="185" t="s">
        <v>90</v>
      </c>
      <c r="AY131" s="184" t="s">
        <v>135</v>
      </c>
      <c r="BK131" s="186">
        <f>SUM(BK132:BK137)</f>
        <v>0</v>
      </c>
    </row>
    <row r="132" spans="1:65" s="2" customFormat="1" ht="24.15" customHeight="1">
      <c r="A132" s="36"/>
      <c r="B132" s="37"/>
      <c r="C132" s="189" t="s">
        <v>90</v>
      </c>
      <c r="D132" s="189" t="s">
        <v>138</v>
      </c>
      <c r="E132" s="190" t="s">
        <v>139</v>
      </c>
      <c r="F132" s="191" t="s">
        <v>140</v>
      </c>
      <c r="G132" s="192" t="s">
        <v>141</v>
      </c>
      <c r="H132" s="193">
        <v>41.075000000000003</v>
      </c>
      <c r="I132" s="194"/>
      <c r="J132" s="195">
        <f>ROUND(I132*H132,2)</f>
        <v>0</v>
      </c>
      <c r="K132" s="196"/>
      <c r="L132" s="41"/>
      <c r="M132" s="197" t="s">
        <v>1</v>
      </c>
      <c r="N132" s="198" t="s">
        <v>47</v>
      </c>
      <c r="O132" s="73"/>
      <c r="P132" s="199">
        <f>O132*H132</f>
        <v>0</v>
      </c>
      <c r="Q132" s="199">
        <v>1.146E-2</v>
      </c>
      <c r="R132" s="199">
        <f>Q132*H132</f>
        <v>0.47071950000000001</v>
      </c>
      <c r="S132" s="199">
        <v>0</v>
      </c>
      <c r="T132" s="20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1" t="s">
        <v>142</v>
      </c>
      <c r="AT132" s="201" t="s">
        <v>138</v>
      </c>
      <c r="AU132" s="201" t="s">
        <v>92</v>
      </c>
      <c r="AY132" s="18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90</v>
      </c>
      <c r="BK132" s="202">
        <f>ROUND(I132*H132,2)</f>
        <v>0</v>
      </c>
      <c r="BL132" s="18" t="s">
        <v>142</v>
      </c>
      <c r="BM132" s="201" t="s">
        <v>143</v>
      </c>
    </row>
    <row r="133" spans="1:65" s="13" customFormat="1" ht="10.199999999999999">
      <c r="B133" s="203"/>
      <c r="C133" s="204"/>
      <c r="D133" s="205" t="s">
        <v>144</v>
      </c>
      <c r="E133" s="206" t="s">
        <v>1</v>
      </c>
      <c r="F133" s="207" t="s">
        <v>145</v>
      </c>
      <c r="G133" s="204"/>
      <c r="H133" s="206" t="s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144</v>
      </c>
      <c r="AU133" s="213" t="s">
        <v>92</v>
      </c>
      <c r="AV133" s="13" t="s">
        <v>90</v>
      </c>
      <c r="AW133" s="13" t="s">
        <v>38</v>
      </c>
      <c r="AX133" s="13" t="s">
        <v>82</v>
      </c>
      <c r="AY133" s="213" t="s">
        <v>135</v>
      </c>
    </row>
    <row r="134" spans="1:65" s="14" customFormat="1" ht="10.199999999999999">
      <c r="B134" s="214"/>
      <c r="C134" s="215"/>
      <c r="D134" s="205" t="s">
        <v>144</v>
      </c>
      <c r="E134" s="216" t="s">
        <v>1</v>
      </c>
      <c r="F134" s="217" t="s">
        <v>146</v>
      </c>
      <c r="G134" s="215"/>
      <c r="H134" s="218">
        <v>41.075000000000003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92</v>
      </c>
      <c r="AV134" s="14" t="s">
        <v>92</v>
      </c>
      <c r="AW134" s="14" t="s">
        <v>38</v>
      </c>
      <c r="AX134" s="14" t="s">
        <v>90</v>
      </c>
      <c r="AY134" s="224" t="s">
        <v>135</v>
      </c>
    </row>
    <row r="135" spans="1:65" s="2" customFormat="1" ht="21.75" customHeight="1">
      <c r="A135" s="36"/>
      <c r="B135" s="37"/>
      <c r="C135" s="189" t="s">
        <v>92</v>
      </c>
      <c r="D135" s="189" t="s">
        <v>138</v>
      </c>
      <c r="E135" s="190" t="s">
        <v>147</v>
      </c>
      <c r="F135" s="191" t="s">
        <v>148</v>
      </c>
      <c r="G135" s="192" t="s">
        <v>141</v>
      </c>
      <c r="H135" s="193">
        <v>330.06400000000002</v>
      </c>
      <c r="I135" s="194"/>
      <c r="J135" s="195">
        <f>ROUND(I135*H135,2)</f>
        <v>0</v>
      </c>
      <c r="K135" s="196"/>
      <c r="L135" s="41"/>
      <c r="M135" s="197" t="s">
        <v>1</v>
      </c>
      <c r="N135" s="198" t="s">
        <v>47</v>
      </c>
      <c r="O135" s="73"/>
      <c r="P135" s="199">
        <f>O135*H135</f>
        <v>0</v>
      </c>
      <c r="Q135" s="199">
        <v>3.6999999999999998E-2</v>
      </c>
      <c r="R135" s="199">
        <f>Q135*H135</f>
        <v>12.212368</v>
      </c>
      <c r="S135" s="199">
        <v>2.5000000000000001E-2</v>
      </c>
      <c r="T135" s="200">
        <f>S135*H135</f>
        <v>8.2516000000000016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142</v>
      </c>
      <c r="AT135" s="201" t="s">
        <v>138</v>
      </c>
      <c r="AU135" s="201" t="s">
        <v>92</v>
      </c>
      <c r="AY135" s="18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90</v>
      </c>
      <c r="BK135" s="202">
        <f>ROUND(I135*H135,2)</f>
        <v>0</v>
      </c>
      <c r="BL135" s="18" t="s">
        <v>142</v>
      </c>
      <c r="BM135" s="201" t="s">
        <v>149</v>
      </c>
    </row>
    <row r="136" spans="1:65" s="13" customFormat="1" ht="10.199999999999999">
      <c r="B136" s="203"/>
      <c r="C136" s="204"/>
      <c r="D136" s="205" t="s">
        <v>144</v>
      </c>
      <c r="E136" s="206" t="s">
        <v>1</v>
      </c>
      <c r="F136" s="207" t="s">
        <v>145</v>
      </c>
      <c r="G136" s="204"/>
      <c r="H136" s="206" t="s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144</v>
      </c>
      <c r="AU136" s="213" t="s">
        <v>92</v>
      </c>
      <c r="AV136" s="13" t="s">
        <v>90</v>
      </c>
      <c r="AW136" s="13" t="s">
        <v>38</v>
      </c>
      <c r="AX136" s="13" t="s">
        <v>82</v>
      </c>
      <c r="AY136" s="213" t="s">
        <v>135</v>
      </c>
    </row>
    <row r="137" spans="1:65" s="14" customFormat="1" ht="20.399999999999999">
      <c r="B137" s="214"/>
      <c r="C137" s="215"/>
      <c r="D137" s="205" t="s">
        <v>144</v>
      </c>
      <c r="E137" s="216" t="s">
        <v>1</v>
      </c>
      <c r="F137" s="217" t="s">
        <v>150</v>
      </c>
      <c r="G137" s="215"/>
      <c r="H137" s="218">
        <v>330.06400000000002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92</v>
      </c>
      <c r="AV137" s="14" t="s">
        <v>92</v>
      </c>
      <c r="AW137" s="14" t="s">
        <v>38</v>
      </c>
      <c r="AX137" s="14" t="s">
        <v>90</v>
      </c>
      <c r="AY137" s="224" t="s">
        <v>135</v>
      </c>
    </row>
    <row r="138" spans="1:65" s="12" customFormat="1" ht="22.8" customHeight="1">
      <c r="B138" s="173"/>
      <c r="C138" s="174"/>
      <c r="D138" s="175" t="s">
        <v>81</v>
      </c>
      <c r="E138" s="187" t="s">
        <v>151</v>
      </c>
      <c r="F138" s="187" t="s">
        <v>152</v>
      </c>
      <c r="G138" s="174"/>
      <c r="H138" s="174"/>
      <c r="I138" s="177"/>
      <c r="J138" s="188">
        <f>BK138</f>
        <v>0</v>
      </c>
      <c r="K138" s="174"/>
      <c r="L138" s="179"/>
      <c r="M138" s="180"/>
      <c r="N138" s="181"/>
      <c r="O138" s="181"/>
      <c r="P138" s="182">
        <f>SUM(P139:P141)</f>
        <v>0</v>
      </c>
      <c r="Q138" s="181"/>
      <c r="R138" s="182">
        <f>SUM(R139:R141)</f>
        <v>0</v>
      </c>
      <c r="S138" s="181"/>
      <c r="T138" s="183">
        <f>SUM(T139:T141)</f>
        <v>0.65720000000000001</v>
      </c>
      <c r="AR138" s="184" t="s">
        <v>90</v>
      </c>
      <c r="AT138" s="185" t="s">
        <v>81</v>
      </c>
      <c r="AU138" s="185" t="s">
        <v>90</v>
      </c>
      <c r="AY138" s="184" t="s">
        <v>135</v>
      </c>
      <c r="BK138" s="186">
        <f>SUM(BK139:BK141)</f>
        <v>0</v>
      </c>
    </row>
    <row r="139" spans="1:65" s="2" customFormat="1" ht="37.799999999999997" customHeight="1">
      <c r="A139" s="36"/>
      <c r="B139" s="37"/>
      <c r="C139" s="189" t="s">
        <v>153</v>
      </c>
      <c r="D139" s="189" t="s">
        <v>138</v>
      </c>
      <c r="E139" s="190" t="s">
        <v>154</v>
      </c>
      <c r="F139" s="191" t="s">
        <v>155</v>
      </c>
      <c r="G139" s="192" t="s">
        <v>141</v>
      </c>
      <c r="H139" s="193">
        <v>41.075000000000003</v>
      </c>
      <c r="I139" s="194"/>
      <c r="J139" s="195">
        <f>ROUND(I139*H139,2)</f>
        <v>0</v>
      </c>
      <c r="K139" s="196"/>
      <c r="L139" s="41"/>
      <c r="M139" s="197" t="s">
        <v>1</v>
      </c>
      <c r="N139" s="198" t="s">
        <v>47</v>
      </c>
      <c r="O139" s="73"/>
      <c r="P139" s="199">
        <f>O139*H139</f>
        <v>0</v>
      </c>
      <c r="Q139" s="199">
        <v>0</v>
      </c>
      <c r="R139" s="199">
        <f>Q139*H139</f>
        <v>0</v>
      </c>
      <c r="S139" s="199">
        <v>1.6E-2</v>
      </c>
      <c r="T139" s="200">
        <f>S139*H139</f>
        <v>0.65720000000000001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142</v>
      </c>
      <c r="AT139" s="201" t="s">
        <v>138</v>
      </c>
      <c r="AU139" s="201" t="s">
        <v>92</v>
      </c>
      <c r="AY139" s="18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90</v>
      </c>
      <c r="BK139" s="202">
        <f>ROUND(I139*H139,2)</f>
        <v>0</v>
      </c>
      <c r="BL139" s="18" t="s">
        <v>142</v>
      </c>
      <c r="BM139" s="201" t="s">
        <v>156</v>
      </c>
    </row>
    <row r="140" spans="1:65" s="13" customFormat="1" ht="10.199999999999999">
      <c r="B140" s="203"/>
      <c r="C140" s="204"/>
      <c r="D140" s="205" t="s">
        <v>144</v>
      </c>
      <c r="E140" s="206" t="s">
        <v>1</v>
      </c>
      <c r="F140" s="207" t="s">
        <v>145</v>
      </c>
      <c r="G140" s="204"/>
      <c r="H140" s="206" t="s">
        <v>1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144</v>
      </c>
      <c r="AU140" s="213" t="s">
        <v>92</v>
      </c>
      <c r="AV140" s="13" t="s">
        <v>90</v>
      </c>
      <c r="AW140" s="13" t="s">
        <v>38</v>
      </c>
      <c r="AX140" s="13" t="s">
        <v>82</v>
      </c>
      <c r="AY140" s="213" t="s">
        <v>135</v>
      </c>
    </row>
    <row r="141" spans="1:65" s="14" customFormat="1" ht="10.199999999999999">
      <c r="B141" s="214"/>
      <c r="C141" s="215"/>
      <c r="D141" s="205" t="s">
        <v>144</v>
      </c>
      <c r="E141" s="216" t="s">
        <v>1</v>
      </c>
      <c r="F141" s="217" t="s">
        <v>146</v>
      </c>
      <c r="G141" s="215"/>
      <c r="H141" s="218">
        <v>41.075000000000003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92</v>
      </c>
      <c r="AV141" s="14" t="s">
        <v>92</v>
      </c>
      <c r="AW141" s="14" t="s">
        <v>38</v>
      </c>
      <c r="AX141" s="14" t="s">
        <v>90</v>
      </c>
      <c r="AY141" s="224" t="s">
        <v>135</v>
      </c>
    </row>
    <row r="142" spans="1:65" s="12" customFormat="1" ht="22.8" customHeight="1">
      <c r="B142" s="173"/>
      <c r="C142" s="174"/>
      <c r="D142" s="175" t="s">
        <v>81</v>
      </c>
      <c r="E142" s="187" t="s">
        <v>157</v>
      </c>
      <c r="F142" s="187" t="s">
        <v>158</v>
      </c>
      <c r="G142" s="174"/>
      <c r="H142" s="174"/>
      <c r="I142" s="177"/>
      <c r="J142" s="188">
        <f>BK142</f>
        <v>0</v>
      </c>
      <c r="K142" s="174"/>
      <c r="L142" s="179"/>
      <c r="M142" s="180"/>
      <c r="N142" s="181"/>
      <c r="O142" s="181"/>
      <c r="P142" s="182">
        <f>SUM(P143:P153)</f>
        <v>0</v>
      </c>
      <c r="Q142" s="181"/>
      <c r="R142" s="182">
        <f>SUM(R143:R153)</f>
        <v>0</v>
      </c>
      <c r="S142" s="181"/>
      <c r="T142" s="183">
        <f>SUM(T143:T153)</f>
        <v>0</v>
      </c>
      <c r="AR142" s="184" t="s">
        <v>90</v>
      </c>
      <c r="AT142" s="185" t="s">
        <v>81</v>
      </c>
      <c r="AU142" s="185" t="s">
        <v>90</v>
      </c>
      <c r="AY142" s="184" t="s">
        <v>135</v>
      </c>
      <c r="BK142" s="186">
        <f>SUM(BK143:BK153)</f>
        <v>0</v>
      </c>
    </row>
    <row r="143" spans="1:65" s="2" customFormat="1" ht="33" customHeight="1">
      <c r="A143" s="36"/>
      <c r="B143" s="37"/>
      <c r="C143" s="189" t="s">
        <v>142</v>
      </c>
      <c r="D143" s="189" t="s">
        <v>138</v>
      </c>
      <c r="E143" s="190" t="s">
        <v>159</v>
      </c>
      <c r="F143" s="191" t="s">
        <v>160</v>
      </c>
      <c r="G143" s="192" t="s">
        <v>161</v>
      </c>
      <c r="H143" s="193">
        <v>43.091999999999999</v>
      </c>
      <c r="I143" s="194"/>
      <c r="J143" s="195">
        <f>ROUND(I143*H143,2)</f>
        <v>0</v>
      </c>
      <c r="K143" s="196"/>
      <c r="L143" s="41"/>
      <c r="M143" s="197" t="s">
        <v>1</v>
      </c>
      <c r="N143" s="198" t="s">
        <v>47</v>
      </c>
      <c r="O143" s="73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1" t="s">
        <v>142</v>
      </c>
      <c r="AT143" s="201" t="s">
        <v>138</v>
      </c>
      <c r="AU143" s="201" t="s">
        <v>92</v>
      </c>
      <c r="AY143" s="18" t="s">
        <v>135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90</v>
      </c>
      <c r="BK143" s="202">
        <f>ROUND(I143*H143,2)</f>
        <v>0</v>
      </c>
      <c r="BL143" s="18" t="s">
        <v>142</v>
      </c>
      <c r="BM143" s="201" t="s">
        <v>162</v>
      </c>
    </row>
    <row r="144" spans="1:65" s="2" customFormat="1" ht="24.15" customHeight="1">
      <c r="A144" s="36"/>
      <c r="B144" s="37"/>
      <c r="C144" s="189" t="s">
        <v>163</v>
      </c>
      <c r="D144" s="189" t="s">
        <v>138</v>
      </c>
      <c r="E144" s="190" t="s">
        <v>164</v>
      </c>
      <c r="F144" s="191" t="s">
        <v>165</v>
      </c>
      <c r="G144" s="192" t="s">
        <v>161</v>
      </c>
      <c r="H144" s="193">
        <v>43.091999999999999</v>
      </c>
      <c r="I144" s="194"/>
      <c r="J144" s="195">
        <f>ROUND(I144*H144,2)</f>
        <v>0</v>
      </c>
      <c r="K144" s="196"/>
      <c r="L144" s="41"/>
      <c r="M144" s="197" t="s">
        <v>1</v>
      </c>
      <c r="N144" s="198" t="s">
        <v>47</v>
      </c>
      <c r="O144" s="73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142</v>
      </c>
      <c r="AT144" s="201" t="s">
        <v>138</v>
      </c>
      <c r="AU144" s="201" t="s">
        <v>92</v>
      </c>
      <c r="AY144" s="18" t="s">
        <v>135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90</v>
      </c>
      <c r="BK144" s="202">
        <f>ROUND(I144*H144,2)</f>
        <v>0</v>
      </c>
      <c r="BL144" s="18" t="s">
        <v>142</v>
      </c>
      <c r="BM144" s="201" t="s">
        <v>166</v>
      </c>
    </row>
    <row r="145" spans="1:65" s="2" customFormat="1" ht="24.15" customHeight="1">
      <c r="A145" s="36"/>
      <c r="B145" s="37"/>
      <c r="C145" s="189" t="s">
        <v>136</v>
      </c>
      <c r="D145" s="189" t="s">
        <v>138</v>
      </c>
      <c r="E145" s="190" t="s">
        <v>167</v>
      </c>
      <c r="F145" s="191" t="s">
        <v>168</v>
      </c>
      <c r="G145" s="192" t="s">
        <v>161</v>
      </c>
      <c r="H145" s="193">
        <v>1034.2080000000001</v>
      </c>
      <c r="I145" s="194"/>
      <c r="J145" s="195">
        <f>ROUND(I145*H145,2)</f>
        <v>0</v>
      </c>
      <c r="K145" s="196"/>
      <c r="L145" s="41"/>
      <c r="M145" s="197" t="s">
        <v>1</v>
      </c>
      <c r="N145" s="198" t="s">
        <v>47</v>
      </c>
      <c r="O145" s="73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1" t="s">
        <v>142</v>
      </c>
      <c r="AT145" s="201" t="s">
        <v>138</v>
      </c>
      <c r="AU145" s="201" t="s">
        <v>92</v>
      </c>
      <c r="AY145" s="18" t="s">
        <v>135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90</v>
      </c>
      <c r="BK145" s="202">
        <f>ROUND(I145*H145,2)</f>
        <v>0</v>
      </c>
      <c r="BL145" s="18" t="s">
        <v>142</v>
      </c>
      <c r="BM145" s="201" t="s">
        <v>169</v>
      </c>
    </row>
    <row r="146" spans="1:65" s="2" customFormat="1" ht="19.2">
      <c r="A146" s="36"/>
      <c r="B146" s="37"/>
      <c r="C146" s="38"/>
      <c r="D146" s="205" t="s">
        <v>170</v>
      </c>
      <c r="E146" s="38"/>
      <c r="F146" s="225" t="s">
        <v>171</v>
      </c>
      <c r="G146" s="38"/>
      <c r="H146" s="38"/>
      <c r="I146" s="226"/>
      <c r="J146" s="38"/>
      <c r="K146" s="38"/>
      <c r="L146" s="41"/>
      <c r="M146" s="227"/>
      <c r="N146" s="228"/>
      <c r="O146" s="73"/>
      <c r="P146" s="73"/>
      <c r="Q146" s="73"/>
      <c r="R146" s="73"/>
      <c r="S146" s="73"/>
      <c r="T146" s="74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170</v>
      </c>
      <c r="AU146" s="18" t="s">
        <v>92</v>
      </c>
    </row>
    <row r="147" spans="1:65" s="14" customFormat="1" ht="10.199999999999999">
      <c r="B147" s="214"/>
      <c r="C147" s="215"/>
      <c r="D147" s="205" t="s">
        <v>144</v>
      </c>
      <c r="E147" s="215"/>
      <c r="F147" s="217" t="s">
        <v>172</v>
      </c>
      <c r="G147" s="215"/>
      <c r="H147" s="218">
        <v>1034.2080000000001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92</v>
      </c>
      <c r="AV147" s="14" t="s">
        <v>92</v>
      </c>
      <c r="AW147" s="14" t="s">
        <v>4</v>
      </c>
      <c r="AX147" s="14" t="s">
        <v>90</v>
      </c>
      <c r="AY147" s="224" t="s">
        <v>135</v>
      </c>
    </row>
    <row r="148" spans="1:65" s="2" customFormat="1" ht="33" customHeight="1">
      <c r="A148" s="36"/>
      <c r="B148" s="37"/>
      <c r="C148" s="189" t="s">
        <v>173</v>
      </c>
      <c r="D148" s="189" t="s">
        <v>138</v>
      </c>
      <c r="E148" s="190" t="s">
        <v>174</v>
      </c>
      <c r="F148" s="191" t="s">
        <v>175</v>
      </c>
      <c r="G148" s="192" t="s">
        <v>161</v>
      </c>
      <c r="H148" s="193">
        <v>13.005000000000001</v>
      </c>
      <c r="I148" s="194"/>
      <c r="J148" s="195">
        <f>ROUND(I148*H148,2)</f>
        <v>0</v>
      </c>
      <c r="K148" s="196"/>
      <c r="L148" s="41"/>
      <c r="M148" s="197" t="s">
        <v>1</v>
      </c>
      <c r="N148" s="198" t="s">
        <v>47</v>
      </c>
      <c r="O148" s="73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1" t="s">
        <v>142</v>
      </c>
      <c r="AT148" s="201" t="s">
        <v>138</v>
      </c>
      <c r="AU148" s="201" t="s">
        <v>92</v>
      </c>
      <c r="AY148" s="18" t="s">
        <v>135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90</v>
      </c>
      <c r="BK148" s="202">
        <f>ROUND(I148*H148,2)</f>
        <v>0</v>
      </c>
      <c r="BL148" s="18" t="s">
        <v>142</v>
      </c>
      <c r="BM148" s="201" t="s">
        <v>176</v>
      </c>
    </row>
    <row r="149" spans="1:65" s="14" customFormat="1" ht="20.399999999999999">
      <c r="B149" s="214"/>
      <c r="C149" s="215"/>
      <c r="D149" s="205" t="s">
        <v>144</v>
      </c>
      <c r="E149" s="216" t="s">
        <v>1</v>
      </c>
      <c r="F149" s="217" t="s">
        <v>177</v>
      </c>
      <c r="G149" s="215"/>
      <c r="H149" s="218">
        <v>13.005000000000001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144</v>
      </c>
      <c r="AU149" s="224" t="s">
        <v>92</v>
      </c>
      <c r="AV149" s="14" t="s">
        <v>92</v>
      </c>
      <c r="AW149" s="14" t="s">
        <v>38</v>
      </c>
      <c r="AX149" s="14" t="s">
        <v>90</v>
      </c>
      <c r="AY149" s="224" t="s">
        <v>135</v>
      </c>
    </row>
    <row r="150" spans="1:65" s="2" customFormat="1" ht="33" customHeight="1">
      <c r="A150" s="36"/>
      <c r="B150" s="37"/>
      <c r="C150" s="189" t="s">
        <v>178</v>
      </c>
      <c r="D150" s="189" t="s">
        <v>138</v>
      </c>
      <c r="E150" s="190" t="s">
        <v>179</v>
      </c>
      <c r="F150" s="191" t="s">
        <v>180</v>
      </c>
      <c r="G150" s="192" t="s">
        <v>161</v>
      </c>
      <c r="H150" s="193">
        <v>1.956</v>
      </c>
      <c r="I150" s="194"/>
      <c r="J150" s="195">
        <f>ROUND(I150*H150,2)</f>
        <v>0</v>
      </c>
      <c r="K150" s="196"/>
      <c r="L150" s="41"/>
      <c r="M150" s="197" t="s">
        <v>1</v>
      </c>
      <c r="N150" s="198" t="s">
        <v>47</v>
      </c>
      <c r="O150" s="73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142</v>
      </c>
      <c r="AT150" s="201" t="s">
        <v>138</v>
      </c>
      <c r="AU150" s="201" t="s">
        <v>92</v>
      </c>
      <c r="AY150" s="18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90</v>
      </c>
      <c r="BK150" s="202">
        <f>ROUND(I150*H150,2)</f>
        <v>0</v>
      </c>
      <c r="BL150" s="18" t="s">
        <v>142</v>
      </c>
      <c r="BM150" s="201" t="s">
        <v>181</v>
      </c>
    </row>
    <row r="151" spans="1:65" s="14" customFormat="1" ht="10.199999999999999">
      <c r="B151" s="214"/>
      <c r="C151" s="215"/>
      <c r="D151" s="205" t="s">
        <v>144</v>
      </c>
      <c r="E151" s="216" t="s">
        <v>1</v>
      </c>
      <c r="F151" s="217" t="s">
        <v>182</v>
      </c>
      <c r="G151" s="215"/>
      <c r="H151" s="218">
        <v>1.956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92</v>
      </c>
      <c r="AV151" s="14" t="s">
        <v>92</v>
      </c>
      <c r="AW151" s="14" t="s">
        <v>38</v>
      </c>
      <c r="AX151" s="14" t="s">
        <v>90</v>
      </c>
      <c r="AY151" s="224" t="s">
        <v>135</v>
      </c>
    </row>
    <row r="152" spans="1:65" s="2" customFormat="1" ht="24.15" customHeight="1">
      <c r="A152" s="36"/>
      <c r="B152" s="37"/>
      <c r="C152" s="189" t="s">
        <v>151</v>
      </c>
      <c r="D152" s="189" t="s">
        <v>138</v>
      </c>
      <c r="E152" s="190" t="s">
        <v>183</v>
      </c>
      <c r="F152" s="191" t="s">
        <v>184</v>
      </c>
      <c r="G152" s="192" t="s">
        <v>161</v>
      </c>
      <c r="H152" s="193">
        <v>28.13</v>
      </c>
      <c r="I152" s="194"/>
      <c r="J152" s="195">
        <f>ROUND(I152*H152,2)</f>
        <v>0</v>
      </c>
      <c r="K152" s="196"/>
      <c r="L152" s="41"/>
      <c r="M152" s="197" t="s">
        <v>1</v>
      </c>
      <c r="N152" s="198" t="s">
        <v>47</v>
      </c>
      <c r="O152" s="73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142</v>
      </c>
      <c r="AT152" s="201" t="s">
        <v>138</v>
      </c>
      <c r="AU152" s="201" t="s">
        <v>92</v>
      </c>
      <c r="AY152" s="18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90</v>
      </c>
      <c r="BK152" s="202">
        <f>ROUND(I152*H152,2)</f>
        <v>0</v>
      </c>
      <c r="BL152" s="18" t="s">
        <v>142</v>
      </c>
      <c r="BM152" s="201" t="s">
        <v>185</v>
      </c>
    </row>
    <row r="153" spans="1:65" s="14" customFormat="1" ht="10.199999999999999">
      <c r="B153" s="214"/>
      <c r="C153" s="215"/>
      <c r="D153" s="205" t="s">
        <v>144</v>
      </c>
      <c r="E153" s="216" t="s">
        <v>1</v>
      </c>
      <c r="F153" s="217" t="s">
        <v>186</v>
      </c>
      <c r="G153" s="215"/>
      <c r="H153" s="218">
        <v>28.13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92</v>
      </c>
      <c r="AV153" s="14" t="s">
        <v>92</v>
      </c>
      <c r="AW153" s="14" t="s">
        <v>38</v>
      </c>
      <c r="AX153" s="14" t="s">
        <v>90</v>
      </c>
      <c r="AY153" s="224" t="s">
        <v>135</v>
      </c>
    </row>
    <row r="154" spans="1:65" s="12" customFormat="1" ht="22.8" customHeight="1">
      <c r="B154" s="173"/>
      <c r="C154" s="174"/>
      <c r="D154" s="175" t="s">
        <v>81</v>
      </c>
      <c r="E154" s="187" t="s">
        <v>187</v>
      </c>
      <c r="F154" s="187" t="s">
        <v>188</v>
      </c>
      <c r="G154" s="174"/>
      <c r="H154" s="174"/>
      <c r="I154" s="177"/>
      <c r="J154" s="188">
        <f>BK154</f>
        <v>0</v>
      </c>
      <c r="K154" s="174"/>
      <c r="L154" s="179"/>
      <c r="M154" s="180"/>
      <c r="N154" s="181"/>
      <c r="O154" s="181"/>
      <c r="P154" s="182">
        <f>P155</f>
        <v>0</v>
      </c>
      <c r="Q154" s="181"/>
      <c r="R154" s="182">
        <f>R155</f>
        <v>0</v>
      </c>
      <c r="S154" s="181"/>
      <c r="T154" s="183">
        <f>T155</f>
        <v>0</v>
      </c>
      <c r="AR154" s="184" t="s">
        <v>90</v>
      </c>
      <c r="AT154" s="185" t="s">
        <v>81</v>
      </c>
      <c r="AU154" s="185" t="s">
        <v>90</v>
      </c>
      <c r="AY154" s="184" t="s">
        <v>135</v>
      </c>
      <c r="BK154" s="186">
        <f>BK155</f>
        <v>0</v>
      </c>
    </row>
    <row r="155" spans="1:65" s="2" customFormat="1" ht="24.15" customHeight="1">
      <c r="A155" s="36"/>
      <c r="B155" s="37"/>
      <c r="C155" s="189" t="s">
        <v>189</v>
      </c>
      <c r="D155" s="189" t="s">
        <v>138</v>
      </c>
      <c r="E155" s="190" t="s">
        <v>190</v>
      </c>
      <c r="F155" s="191" t="s">
        <v>191</v>
      </c>
      <c r="G155" s="192" t="s">
        <v>161</v>
      </c>
      <c r="H155" s="193">
        <v>12.683</v>
      </c>
      <c r="I155" s="194"/>
      <c r="J155" s="195">
        <f>ROUND(I155*H155,2)</f>
        <v>0</v>
      </c>
      <c r="K155" s="196"/>
      <c r="L155" s="41"/>
      <c r="M155" s="197" t="s">
        <v>1</v>
      </c>
      <c r="N155" s="198" t="s">
        <v>47</v>
      </c>
      <c r="O155" s="73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142</v>
      </c>
      <c r="AT155" s="201" t="s">
        <v>138</v>
      </c>
      <c r="AU155" s="201" t="s">
        <v>92</v>
      </c>
      <c r="AY155" s="18" t="s">
        <v>135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90</v>
      </c>
      <c r="BK155" s="202">
        <f>ROUND(I155*H155,2)</f>
        <v>0</v>
      </c>
      <c r="BL155" s="18" t="s">
        <v>142</v>
      </c>
      <c r="BM155" s="201" t="s">
        <v>192</v>
      </c>
    </row>
    <row r="156" spans="1:65" s="12" customFormat="1" ht="25.95" customHeight="1">
      <c r="B156" s="173"/>
      <c r="C156" s="174"/>
      <c r="D156" s="175" t="s">
        <v>81</v>
      </c>
      <c r="E156" s="176" t="s">
        <v>193</v>
      </c>
      <c r="F156" s="176" t="s">
        <v>194</v>
      </c>
      <c r="G156" s="174"/>
      <c r="H156" s="174"/>
      <c r="I156" s="177"/>
      <c r="J156" s="178">
        <f>BK156</f>
        <v>0</v>
      </c>
      <c r="K156" s="174"/>
      <c r="L156" s="179"/>
      <c r="M156" s="180"/>
      <c r="N156" s="181"/>
      <c r="O156" s="181"/>
      <c r="P156" s="182">
        <f>P157+P256+P279+P293+P324+P330+P335</f>
        <v>0</v>
      </c>
      <c r="Q156" s="181"/>
      <c r="R156" s="182">
        <f>R157+R256+R279+R293+R324+R330+R335</f>
        <v>32.424136819999994</v>
      </c>
      <c r="S156" s="181"/>
      <c r="T156" s="183">
        <f>T157+T256+T279+T293+T324+T330+T335</f>
        <v>34.183007099999998</v>
      </c>
      <c r="AR156" s="184" t="s">
        <v>92</v>
      </c>
      <c r="AT156" s="185" t="s">
        <v>81</v>
      </c>
      <c r="AU156" s="185" t="s">
        <v>82</v>
      </c>
      <c r="AY156" s="184" t="s">
        <v>135</v>
      </c>
      <c r="BK156" s="186">
        <f>BK157+BK256+BK279+BK293+BK324+BK330+BK335</f>
        <v>0</v>
      </c>
    </row>
    <row r="157" spans="1:65" s="12" customFormat="1" ht="22.8" customHeight="1">
      <c r="B157" s="173"/>
      <c r="C157" s="174"/>
      <c r="D157" s="175" t="s">
        <v>81</v>
      </c>
      <c r="E157" s="187" t="s">
        <v>195</v>
      </c>
      <c r="F157" s="187" t="s">
        <v>196</v>
      </c>
      <c r="G157" s="174"/>
      <c r="H157" s="174"/>
      <c r="I157" s="177"/>
      <c r="J157" s="188">
        <f>BK157</f>
        <v>0</v>
      </c>
      <c r="K157" s="174"/>
      <c r="L157" s="179"/>
      <c r="M157" s="180"/>
      <c r="N157" s="181"/>
      <c r="O157" s="181"/>
      <c r="P157" s="182">
        <f>SUM(P158:P255)</f>
        <v>0</v>
      </c>
      <c r="Q157" s="181"/>
      <c r="R157" s="182">
        <f>SUM(R158:R255)</f>
        <v>27.432734519999997</v>
      </c>
      <c r="S157" s="181"/>
      <c r="T157" s="183">
        <f>SUM(T158:T255)</f>
        <v>31.910527100000003</v>
      </c>
      <c r="AR157" s="184" t="s">
        <v>92</v>
      </c>
      <c r="AT157" s="185" t="s">
        <v>81</v>
      </c>
      <c r="AU157" s="185" t="s">
        <v>90</v>
      </c>
      <c r="AY157" s="184" t="s">
        <v>135</v>
      </c>
      <c r="BK157" s="186">
        <f>SUM(BK158:BK255)</f>
        <v>0</v>
      </c>
    </row>
    <row r="158" spans="1:65" s="2" customFormat="1" ht="24.15" customHeight="1">
      <c r="A158" s="36"/>
      <c r="B158" s="37"/>
      <c r="C158" s="189" t="s">
        <v>197</v>
      </c>
      <c r="D158" s="189" t="s">
        <v>138</v>
      </c>
      <c r="E158" s="190" t="s">
        <v>198</v>
      </c>
      <c r="F158" s="191" t="s">
        <v>199</v>
      </c>
      <c r="G158" s="192" t="s">
        <v>141</v>
      </c>
      <c r="H158" s="193">
        <v>334.88</v>
      </c>
      <c r="I158" s="194"/>
      <c r="J158" s="195">
        <f>ROUND(I158*H158,2)</f>
        <v>0</v>
      </c>
      <c r="K158" s="196"/>
      <c r="L158" s="41"/>
      <c r="M158" s="197" t="s">
        <v>1</v>
      </c>
      <c r="N158" s="198" t="s">
        <v>47</v>
      </c>
      <c r="O158" s="73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200</v>
      </c>
      <c r="AT158" s="201" t="s">
        <v>138</v>
      </c>
      <c r="AU158" s="201" t="s">
        <v>92</v>
      </c>
      <c r="AY158" s="18" t="s">
        <v>135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90</v>
      </c>
      <c r="BK158" s="202">
        <f>ROUND(I158*H158,2)</f>
        <v>0</v>
      </c>
      <c r="BL158" s="18" t="s">
        <v>200</v>
      </c>
      <c r="BM158" s="201" t="s">
        <v>201</v>
      </c>
    </row>
    <row r="159" spans="1:65" s="13" customFormat="1" ht="10.199999999999999">
      <c r="B159" s="203"/>
      <c r="C159" s="204"/>
      <c r="D159" s="205" t="s">
        <v>144</v>
      </c>
      <c r="E159" s="206" t="s">
        <v>1</v>
      </c>
      <c r="F159" s="207" t="s">
        <v>145</v>
      </c>
      <c r="G159" s="204"/>
      <c r="H159" s="206" t="s">
        <v>1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144</v>
      </c>
      <c r="AU159" s="213" t="s">
        <v>92</v>
      </c>
      <c r="AV159" s="13" t="s">
        <v>90</v>
      </c>
      <c r="AW159" s="13" t="s">
        <v>38</v>
      </c>
      <c r="AX159" s="13" t="s">
        <v>82</v>
      </c>
      <c r="AY159" s="213" t="s">
        <v>135</v>
      </c>
    </row>
    <row r="160" spans="1:65" s="14" customFormat="1" ht="10.199999999999999">
      <c r="B160" s="214"/>
      <c r="C160" s="215"/>
      <c r="D160" s="205" t="s">
        <v>144</v>
      </c>
      <c r="E160" s="216" t="s">
        <v>1</v>
      </c>
      <c r="F160" s="217" t="s">
        <v>202</v>
      </c>
      <c r="G160" s="215"/>
      <c r="H160" s="218">
        <v>334.88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144</v>
      </c>
      <c r="AU160" s="224" t="s">
        <v>92</v>
      </c>
      <c r="AV160" s="14" t="s">
        <v>92</v>
      </c>
      <c r="AW160" s="14" t="s">
        <v>38</v>
      </c>
      <c r="AX160" s="14" t="s">
        <v>90</v>
      </c>
      <c r="AY160" s="224" t="s">
        <v>135</v>
      </c>
    </row>
    <row r="161" spans="1:65" s="2" customFormat="1" ht="24.15" customHeight="1">
      <c r="A161" s="36"/>
      <c r="B161" s="37"/>
      <c r="C161" s="189" t="s">
        <v>203</v>
      </c>
      <c r="D161" s="189" t="s">
        <v>138</v>
      </c>
      <c r="E161" s="190" t="s">
        <v>204</v>
      </c>
      <c r="F161" s="191" t="s">
        <v>205</v>
      </c>
      <c r="G161" s="192" t="s">
        <v>141</v>
      </c>
      <c r="H161" s="193">
        <v>45.405000000000001</v>
      </c>
      <c r="I161" s="194"/>
      <c r="J161" s="195">
        <f>ROUND(I161*H161,2)</f>
        <v>0</v>
      </c>
      <c r="K161" s="196"/>
      <c r="L161" s="41"/>
      <c r="M161" s="197" t="s">
        <v>1</v>
      </c>
      <c r="N161" s="198" t="s">
        <v>47</v>
      </c>
      <c r="O161" s="73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200</v>
      </c>
      <c r="AT161" s="201" t="s">
        <v>138</v>
      </c>
      <c r="AU161" s="201" t="s">
        <v>92</v>
      </c>
      <c r="AY161" s="18" t="s">
        <v>135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90</v>
      </c>
      <c r="BK161" s="202">
        <f>ROUND(I161*H161,2)</f>
        <v>0</v>
      </c>
      <c r="BL161" s="18" t="s">
        <v>200</v>
      </c>
      <c r="BM161" s="201" t="s">
        <v>206</v>
      </c>
    </row>
    <row r="162" spans="1:65" s="13" customFormat="1" ht="10.199999999999999">
      <c r="B162" s="203"/>
      <c r="C162" s="204"/>
      <c r="D162" s="205" t="s">
        <v>144</v>
      </c>
      <c r="E162" s="206" t="s">
        <v>1</v>
      </c>
      <c r="F162" s="207" t="s">
        <v>145</v>
      </c>
      <c r="G162" s="204"/>
      <c r="H162" s="206" t="s">
        <v>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144</v>
      </c>
      <c r="AU162" s="213" t="s">
        <v>92</v>
      </c>
      <c r="AV162" s="13" t="s">
        <v>90</v>
      </c>
      <c r="AW162" s="13" t="s">
        <v>38</v>
      </c>
      <c r="AX162" s="13" t="s">
        <v>82</v>
      </c>
      <c r="AY162" s="213" t="s">
        <v>135</v>
      </c>
    </row>
    <row r="163" spans="1:65" s="14" customFormat="1" ht="10.199999999999999">
      <c r="B163" s="214"/>
      <c r="C163" s="215"/>
      <c r="D163" s="205" t="s">
        <v>144</v>
      </c>
      <c r="E163" s="216" t="s">
        <v>1</v>
      </c>
      <c r="F163" s="217" t="s">
        <v>207</v>
      </c>
      <c r="G163" s="215"/>
      <c r="H163" s="218">
        <v>45.405000000000001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144</v>
      </c>
      <c r="AU163" s="224" t="s">
        <v>92</v>
      </c>
      <c r="AV163" s="14" t="s">
        <v>92</v>
      </c>
      <c r="AW163" s="14" t="s">
        <v>38</v>
      </c>
      <c r="AX163" s="14" t="s">
        <v>90</v>
      </c>
      <c r="AY163" s="224" t="s">
        <v>135</v>
      </c>
    </row>
    <row r="164" spans="1:65" s="2" customFormat="1" ht="16.5" customHeight="1">
      <c r="A164" s="36"/>
      <c r="B164" s="37"/>
      <c r="C164" s="229" t="s">
        <v>208</v>
      </c>
      <c r="D164" s="229" t="s">
        <v>209</v>
      </c>
      <c r="E164" s="230" t="s">
        <v>210</v>
      </c>
      <c r="F164" s="231" t="s">
        <v>211</v>
      </c>
      <c r="G164" s="232" t="s">
        <v>212</v>
      </c>
      <c r="H164" s="233">
        <v>114.086</v>
      </c>
      <c r="I164" s="234"/>
      <c r="J164" s="235">
        <f>ROUND(I164*H164,2)</f>
        <v>0</v>
      </c>
      <c r="K164" s="236"/>
      <c r="L164" s="237"/>
      <c r="M164" s="238" t="s">
        <v>1</v>
      </c>
      <c r="N164" s="239" t="s">
        <v>47</v>
      </c>
      <c r="O164" s="73"/>
      <c r="P164" s="199">
        <f>O164*H164</f>
        <v>0</v>
      </c>
      <c r="Q164" s="199">
        <v>1E-3</v>
      </c>
      <c r="R164" s="199">
        <f>Q164*H164</f>
        <v>0.11408600000000001</v>
      </c>
      <c r="S164" s="199">
        <v>0</v>
      </c>
      <c r="T164" s="20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1" t="s">
        <v>213</v>
      </c>
      <c r="AT164" s="201" t="s">
        <v>209</v>
      </c>
      <c r="AU164" s="201" t="s">
        <v>92</v>
      </c>
      <c r="AY164" s="18" t="s">
        <v>135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90</v>
      </c>
      <c r="BK164" s="202">
        <f>ROUND(I164*H164,2)</f>
        <v>0</v>
      </c>
      <c r="BL164" s="18" t="s">
        <v>200</v>
      </c>
      <c r="BM164" s="201" t="s">
        <v>214</v>
      </c>
    </row>
    <row r="165" spans="1:65" s="2" customFormat="1" ht="19.2">
      <c r="A165" s="36"/>
      <c r="B165" s="37"/>
      <c r="C165" s="38"/>
      <c r="D165" s="205" t="s">
        <v>170</v>
      </c>
      <c r="E165" s="38"/>
      <c r="F165" s="225" t="s">
        <v>215</v>
      </c>
      <c r="G165" s="38"/>
      <c r="H165" s="38"/>
      <c r="I165" s="226"/>
      <c r="J165" s="38"/>
      <c r="K165" s="38"/>
      <c r="L165" s="41"/>
      <c r="M165" s="227"/>
      <c r="N165" s="228"/>
      <c r="O165" s="73"/>
      <c r="P165" s="73"/>
      <c r="Q165" s="73"/>
      <c r="R165" s="73"/>
      <c r="S165" s="73"/>
      <c r="T165" s="74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8" t="s">
        <v>170</v>
      </c>
      <c r="AU165" s="18" t="s">
        <v>92</v>
      </c>
    </row>
    <row r="166" spans="1:65" s="13" customFormat="1" ht="10.199999999999999">
      <c r="B166" s="203"/>
      <c r="C166" s="204"/>
      <c r="D166" s="205" t="s">
        <v>144</v>
      </c>
      <c r="E166" s="206" t="s">
        <v>1</v>
      </c>
      <c r="F166" s="207" t="s">
        <v>145</v>
      </c>
      <c r="G166" s="204"/>
      <c r="H166" s="206" t="s">
        <v>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144</v>
      </c>
      <c r="AU166" s="213" t="s">
        <v>92</v>
      </c>
      <c r="AV166" s="13" t="s">
        <v>90</v>
      </c>
      <c r="AW166" s="13" t="s">
        <v>38</v>
      </c>
      <c r="AX166" s="13" t="s">
        <v>82</v>
      </c>
      <c r="AY166" s="213" t="s">
        <v>135</v>
      </c>
    </row>
    <row r="167" spans="1:65" s="13" customFormat="1" ht="10.199999999999999">
      <c r="B167" s="203"/>
      <c r="C167" s="204"/>
      <c r="D167" s="205" t="s">
        <v>144</v>
      </c>
      <c r="E167" s="206" t="s">
        <v>1</v>
      </c>
      <c r="F167" s="207" t="s">
        <v>216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144</v>
      </c>
      <c r="AU167" s="213" t="s">
        <v>92</v>
      </c>
      <c r="AV167" s="13" t="s">
        <v>90</v>
      </c>
      <c r="AW167" s="13" t="s">
        <v>38</v>
      </c>
      <c r="AX167" s="13" t="s">
        <v>82</v>
      </c>
      <c r="AY167" s="213" t="s">
        <v>135</v>
      </c>
    </row>
    <row r="168" spans="1:65" s="14" customFormat="1" ht="10.199999999999999">
      <c r="B168" s="214"/>
      <c r="C168" s="215"/>
      <c r="D168" s="205" t="s">
        <v>144</v>
      </c>
      <c r="E168" s="216" t="s">
        <v>1</v>
      </c>
      <c r="F168" s="217" t="s">
        <v>217</v>
      </c>
      <c r="G168" s="215"/>
      <c r="H168" s="218">
        <v>334.88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144</v>
      </c>
      <c r="AU168" s="224" t="s">
        <v>92</v>
      </c>
      <c r="AV168" s="14" t="s">
        <v>92</v>
      </c>
      <c r="AW168" s="14" t="s">
        <v>38</v>
      </c>
      <c r="AX168" s="14" t="s">
        <v>82</v>
      </c>
      <c r="AY168" s="224" t="s">
        <v>135</v>
      </c>
    </row>
    <row r="169" spans="1:65" s="14" customFormat="1" ht="10.199999999999999">
      <c r="B169" s="214"/>
      <c r="C169" s="215"/>
      <c r="D169" s="205" t="s">
        <v>144</v>
      </c>
      <c r="E169" s="216" t="s">
        <v>1</v>
      </c>
      <c r="F169" s="217" t="s">
        <v>218</v>
      </c>
      <c r="G169" s="215"/>
      <c r="H169" s="218">
        <v>45.405000000000001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144</v>
      </c>
      <c r="AU169" s="224" t="s">
        <v>92</v>
      </c>
      <c r="AV169" s="14" t="s">
        <v>92</v>
      </c>
      <c r="AW169" s="14" t="s">
        <v>38</v>
      </c>
      <c r="AX169" s="14" t="s">
        <v>82</v>
      </c>
      <c r="AY169" s="224" t="s">
        <v>135</v>
      </c>
    </row>
    <row r="170" spans="1:65" s="15" customFormat="1" ht="10.199999999999999">
      <c r="B170" s="240"/>
      <c r="C170" s="241"/>
      <c r="D170" s="205" t="s">
        <v>144</v>
      </c>
      <c r="E170" s="242" t="s">
        <v>1</v>
      </c>
      <c r="F170" s="243" t="s">
        <v>219</v>
      </c>
      <c r="G170" s="241"/>
      <c r="H170" s="244">
        <v>380.28500000000003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144</v>
      </c>
      <c r="AU170" s="250" t="s">
        <v>92</v>
      </c>
      <c r="AV170" s="15" t="s">
        <v>142</v>
      </c>
      <c r="AW170" s="15" t="s">
        <v>38</v>
      </c>
      <c r="AX170" s="15" t="s">
        <v>90</v>
      </c>
      <c r="AY170" s="250" t="s">
        <v>135</v>
      </c>
    </row>
    <row r="171" spans="1:65" s="14" customFormat="1" ht="10.199999999999999">
      <c r="B171" s="214"/>
      <c r="C171" s="215"/>
      <c r="D171" s="205" t="s">
        <v>144</v>
      </c>
      <c r="E171" s="215"/>
      <c r="F171" s="217" t="s">
        <v>220</v>
      </c>
      <c r="G171" s="215"/>
      <c r="H171" s="218">
        <v>114.086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144</v>
      </c>
      <c r="AU171" s="224" t="s">
        <v>92</v>
      </c>
      <c r="AV171" s="14" t="s">
        <v>92</v>
      </c>
      <c r="AW171" s="14" t="s">
        <v>4</v>
      </c>
      <c r="AX171" s="14" t="s">
        <v>90</v>
      </c>
      <c r="AY171" s="224" t="s">
        <v>135</v>
      </c>
    </row>
    <row r="172" spans="1:65" s="2" customFormat="1" ht="24.15" customHeight="1">
      <c r="A172" s="36"/>
      <c r="B172" s="37"/>
      <c r="C172" s="189" t="s">
        <v>221</v>
      </c>
      <c r="D172" s="189" t="s">
        <v>138</v>
      </c>
      <c r="E172" s="190" t="s">
        <v>222</v>
      </c>
      <c r="F172" s="191" t="s">
        <v>223</v>
      </c>
      <c r="G172" s="192" t="s">
        <v>141</v>
      </c>
      <c r="H172" s="193">
        <v>340.065</v>
      </c>
      <c r="I172" s="194"/>
      <c r="J172" s="195">
        <f>ROUND(I172*H172,2)</f>
        <v>0</v>
      </c>
      <c r="K172" s="196"/>
      <c r="L172" s="41"/>
      <c r="M172" s="197" t="s">
        <v>1</v>
      </c>
      <c r="N172" s="198" t="s">
        <v>47</v>
      </c>
      <c r="O172" s="73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200</v>
      </c>
      <c r="AT172" s="201" t="s">
        <v>138</v>
      </c>
      <c r="AU172" s="201" t="s">
        <v>92</v>
      </c>
      <c r="AY172" s="18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8" t="s">
        <v>90</v>
      </c>
      <c r="BK172" s="202">
        <f>ROUND(I172*H172,2)</f>
        <v>0</v>
      </c>
      <c r="BL172" s="18" t="s">
        <v>200</v>
      </c>
      <c r="BM172" s="201" t="s">
        <v>224</v>
      </c>
    </row>
    <row r="173" spans="1:65" s="13" customFormat="1" ht="10.199999999999999">
      <c r="B173" s="203"/>
      <c r="C173" s="204"/>
      <c r="D173" s="205" t="s">
        <v>144</v>
      </c>
      <c r="E173" s="206" t="s">
        <v>1</v>
      </c>
      <c r="F173" s="207" t="s">
        <v>145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144</v>
      </c>
      <c r="AU173" s="213" t="s">
        <v>92</v>
      </c>
      <c r="AV173" s="13" t="s">
        <v>90</v>
      </c>
      <c r="AW173" s="13" t="s">
        <v>38</v>
      </c>
      <c r="AX173" s="13" t="s">
        <v>82</v>
      </c>
      <c r="AY173" s="213" t="s">
        <v>135</v>
      </c>
    </row>
    <row r="174" spans="1:65" s="14" customFormat="1" ht="20.399999999999999">
      <c r="B174" s="214"/>
      <c r="C174" s="215"/>
      <c r="D174" s="205" t="s">
        <v>144</v>
      </c>
      <c r="E174" s="216" t="s">
        <v>1</v>
      </c>
      <c r="F174" s="217" t="s">
        <v>225</v>
      </c>
      <c r="G174" s="215"/>
      <c r="H174" s="218">
        <v>340.065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144</v>
      </c>
      <c r="AU174" s="224" t="s">
        <v>92</v>
      </c>
      <c r="AV174" s="14" t="s">
        <v>92</v>
      </c>
      <c r="AW174" s="14" t="s">
        <v>38</v>
      </c>
      <c r="AX174" s="14" t="s">
        <v>90</v>
      </c>
      <c r="AY174" s="224" t="s">
        <v>135</v>
      </c>
    </row>
    <row r="175" spans="1:65" s="2" customFormat="1" ht="16.5" customHeight="1">
      <c r="A175" s="36"/>
      <c r="B175" s="37"/>
      <c r="C175" s="229" t="s">
        <v>8</v>
      </c>
      <c r="D175" s="229" t="s">
        <v>209</v>
      </c>
      <c r="E175" s="230" t="s">
        <v>226</v>
      </c>
      <c r="F175" s="231" t="s">
        <v>227</v>
      </c>
      <c r="G175" s="232" t="s">
        <v>141</v>
      </c>
      <c r="H175" s="233">
        <v>391.07499999999999</v>
      </c>
      <c r="I175" s="234"/>
      <c r="J175" s="235">
        <f>ROUND(I175*H175,2)</f>
        <v>0</v>
      </c>
      <c r="K175" s="236"/>
      <c r="L175" s="237"/>
      <c r="M175" s="238" t="s">
        <v>1</v>
      </c>
      <c r="N175" s="239" t="s">
        <v>47</v>
      </c>
      <c r="O175" s="73"/>
      <c r="P175" s="199">
        <f>O175*H175</f>
        <v>0</v>
      </c>
      <c r="Q175" s="199">
        <v>5.0000000000000001E-4</v>
      </c>
      <c r="R175" s="199">
        <f>Q175*H175</f>
        <v>0.1955375</v>
      </c>
      <c r="S175" s="199">
        <v>0</v>
      </c>
      <c r="T175" s="20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1" t="s">
        <v>213</v>
      </c>
      <c r="AT175" s="201" t="s">
        <v>209</v>
      </c>
      <c r="AU175" s="201" t="s">
        <v>92</v>
      </c>
      <c r="AY175" s="18" t="s">
        <v>135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8" t="s">
        <v>90</v>
      </c>
      <c r="BK175" s="202">
        <f>ROUND(I175*H175,2)</f>
        <v>0</v>
      </c>
      <c r="BL175" s="18" t="s">
        <v>200</v>
      </c>
      <c r="BM175" s="201" t="s">
        <v>228</v>
      </c>
    </row>
    <row r="176" spans="1:65" s="2" customFormat="1" ht="19.2">
      <c r="A176" s="36"/>
      <c r="B176" s="37"/>
      <c r="C176" s="38"/>
      <c r="D176" s="205" t="s">
        <v>170</v>
      </c>
      <c r="E176" s="38"/>
      <c r="F176" s="225" t="s">
        <v>229</v>
      </c>
      <c r="G176" s="38"/>
      <c r="H176" s="38"/>
      <c r="I176" s="226"/>
      <c r="J176" s="38"/>
      <c r="K176" s="38"/>
      <c r="L176" s="41"/>
      <c r="M176" s="227"/>
      <c r="N176" s="228"/>
      <c r="O176" s="73"/>
      <c r="P176" s="73"/>
      <c r="Q176" s="73"/>
      <c r="R176" s="73"/>
      <c r="S176" s="73"/>
      <c r="T176" s="74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8" t="s">
        <v>170</v>
      </c>
      <c r="AU176" s="18" t="s">
        <v>92</v>
      </c>
    </row>
    <row r="177" spans="1:65" s="13" customFormat="1" ht="10.199999999999999">
      <c r="B177" s="203"/>
      <c r="C177" s="204"/>
      <c r="D177" s="205" t="s">
        <v>144</v>
      </c>
      <c r="E177" s="206" t="s">
        <v>1</v>
      </c>
      <c r="F177" s="207" t="s">
        <v>145</v>
      </c>
      <c r="G177" s="204"/>
      <c r="H177" s="206" t="s">
        <v>1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144</v>
      </c>
      <c r="AU177" s="213" t="s">
        <v>92</v>
      </c>
      <c r="AV177" s="13" t="s">
        <v>90</v>
      </c>
      <c r="AW177" s="13" t="s">
        <v>38</v>
      </c>
      <c r="AX177" s="13" t="s">
        <v>82</v>
      </c>
      <c r="AY177" s="213" t="s">
        <v>135</v>
      </c>
    </row>
    <row r="178" spans="1:65" s="14" customFormat="1" ht="20.399999999999999">
      <c r="B178" s="214"/>
      <c r="C178" s="215"/>
      <c r="D178" s="205" t="s">
        <v>144</v>
      </c>
      <c r="E178" s="216" t="s">
        <v>1</v>
      </c>
      <c r="F178" s="217" t="s">
        <v>225</v>
      </c>
      <c r="G178" s="215"/>
      <c r="H178" s="218">
        <v>340.065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144</v>
      </c>
      <c r="AU178" s="224" t="s">
        <v>92</v>
      </c>
      <c r="AV178" s="14" t="s">
        <v>92</v>
      </c>
      <c r="AW178" s="14" t="s">
        <v>38</v>
      </c>
      <c r="AX178" s="14" t="s">
        <v>90</v>
      </c>
      <c r="AY178" s="224" t="s">
        <v>135</v>
      </c>
    </row>
    <row r="179" spans="1:65" s="14" customFormat="1" ht="10.199999999999999">
      <c r="B179" s="214"/>
      <c r="C179" s="215"/>
      <c r="D179" s="205" t="s">
        <v>144</v>
      </c>
      <c r="E179" s="215"/>
      <c r="F179" s="217" t="s">
        <v>230</v>
      </c>
      <c r="G179" s="215"/>
      <c r="H179" s="218">
        <v>391.07499999999999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144</v>
      </c>
      <c r="AU179" s="224" t="s">
        <v>92</v>
      </c>
      <c r="AV179" s="14" t="s">
        <v>92</v>
      </c>
      <c r="AW179" s="14" t="s">
        <v>4</v>
      </c>
      <c r="AX179" s="14" t="s">
        <v>90</v>
      </c>
      <c r="AY179" s="224" t="s">
        <v>135</v>
      </c>
    </row>
    <row r="180" spans="1:65" s="2" customFormat="1" ht="33" customHeight="1">
      <c r="A180" s="36"/>
      <c r="B180" s="37"/>
      <c r="C180" s="189" t="s">
        <v>200</v>
      </c>
      <c r="D180" s="189" t="s">
        <v>138</v>
      </c>
      <c r="E180" s="190" t="s">
        <v>231</v>
      </c>
      <c r="F180" s="191" t="s">
        <v>232</v>
      </c>
      <c r="G180" s="192" t="s">
        <v>233</v>
      </c>
      <c r="H180" s="193">
        <v>8</v>
      </c>
      <c r="I180" s="194"/>
      <c r="J180" s="195">
        <f>ROUND(I180*H180,2)</f>
        <v>0</v>
      </c>
      <c r="K180" s="196"/>
      <c r="L180" s="41"/>
      <c r="M180" s="197" t="s">
        <v>1</v>
      </c>
      <c r="N180" s="198" t="s">
        <v>47</v>
      </c>
      <c r="O180" s="73"/>
      <c r="P180" s="199">
        <f>O180*H180</f>
        <v>0</v>
      </c>
      <c r="Q180" s="199">
        <v>7.4999999999999997E-3</v>
      </c>
      <c r="R180" s="199">
        <f>Q180*H180</f>
        <v>0.06</v>
      </c>
      <c r="S180" s="199">
        <v>0</v>
      </c>
      <c r="T180" s="20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200</v>
      </c>
      <c r="AT180" s="201" t="s">
        <v>138</v>
      </c>
      <c r="AU180" s="201" t="s">
        <v>92</v>
      </c>
      <c r="AY180" s="18" t="s">
        <v>135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8" t="s">
        <v>90</v>
      </c>
      <c r="BK180" s="202">
        <f>ROUND(I180*H180,2)</f>
        <v>0</v>
      </c>
      <c r="BL180" s="18" t="s">
        <v>200</v>
      </c>
      <c r="BM180" s="201" t="s">
        <v>234</v>
      </c>
    </row>
    <row r="181" spans="1:65" s="13" customFormat="1" ht="10.199999999999999">
      <c r="B181" s="203"/>
      <c r="C181" s="204"/>
      <c r="D181" s="205" t="s">
        <v>144</v>
      </c>
      <c r="E181" s="206" t="s">
        <v>1</v>
      </c>
      <c r="F181" s="207" t="s">
        <v>145</v>
      </c>
      <c r="G181" s="204"/>
      <c r="H181" s="206" t="s">
        <v>1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144</v>
      </c>
      <c r="AU181" s="213" t="s">
        <v>92</v>
      </c>
      <c r="AV181" s="13" t="s">
        <v>90</v>
      </c>
      <c r="AW181" s="13" t="s">
        <v>38</v>
      </c>
      <c r="AX181" s="13" t="s">
        <v>82</v>
      </c>
      <c r="AY181" s="213" t="s">
        <v>135</v>
      </c>
    </row>
    <row r="182" spans="1:65" s="14" customFormat="1" ht="10.199999999999999">
      <c r="B182" s="214"/>
      <c r="C182" s="215"/>
      <c r="D182" s="205" t="s">
        <v>144</v>
      </c>
      <c r="E182" s="216" t="s">
        <v>1</v>
      </c>
      <c r="F182" s="217" t="s">
        <v>235</v>
      </c>
      <c r="G182" s="215"/>
      <c r="H182" s="218">
        <v>8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144</v>
      </c>
      <c r="AU182" s="224" t="s">
        <v>92</v>
      </c>
      <c r="AV182" s="14" t="s">
        <v>92</v>
      </c>
      <c r="AW182" s="14" t="s">
        <v>38</v>
      </c>
      <c r="AX182" s="14" t="s">
        <v>90</v>
      </c>
      <c r="AY182" s="224" t="s">
        <v>135</v>
      </c>
    </row>
    <row r="183" spans="1:65" s="2" customFormat="1" ht="24.15" customHeight="1">
      <c r="A183" s="36"/>
      <c r="B183" s="37"/>
      <c r="C183" s="229" t="s">
        <v>236</v>
      </c>
      <c r="D183" s="229" t="s">
        <v>209</v>
      </c>
      <c r="E183" s="230" t="s">
        <v>237</v>
      </c>
      <c r="F183" s="231" t="s">
        <v>238</v>
      </c>
      <c r="G183" s="232" t="s">
        <v>233</v>
      </c>
      <c r="H183" s="233">
        <v>7</v>
      </c>
      <c r="I183" s="234"/>
      <c r="J183" s="235">
        <f>ROUND(I183*H183,2)</f>
        <v>0</v>
      </c>
      <c r="K183" s="236"/>
      <c r="L183" s="237"/>
      <c r="M183" s="238" t="s">
        <v>1</v>
      </c>
      <c r="N183" s="239" t="s">
        <v>47</v>
      </c>
      <c r="O183" s="73"/>
      <c r="P183" s="199">
        <f>O183*H183</f>
        <v>0</v>
      </c>
      <c r="Q183" s="199">
        <v>2.3000000000000001E-4</v>
      </c>
      <c r="R183" s="199">
        <f>Q183*H183</f>
        <v>1.6100000000000001E-3</v>
      </c>
      <c r="S183" s="199">
        <v>0</v>
      </c>
      <c r="T183" s="20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1" t="s">
        <v>213</v>
      </c>
      <c r="AT183" s="201" t="s">
        <v>209</v>
      </c>
      <c r="AU183" s="201" t="s">
        <v>92</v>
      </c>
      <c r="AY183" s="18" t="s">
        <v>135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90</v>
      </c>
      <c r="BK183" s="202">
        <f>ROUND(I183*H183,2)</f>
        <v>0</v>
      </c>
      <c r="BL183" s="18" t="s">
        <v>200</v>
      </c>
      <c r="BM183" s="201" t="s">
        <v>239</v>
      </c>
    </row>
    <row r="184" spans="1:65" s="13" customFormat="1" ht="10.199999999999999">
      <c r="B184" s="203"/>
      <c r="C184" s="204"/>
      <c r="D184" s="205" t="s">
        <v>144</v>
      </c>
      <c r="E184" s="206" t="s">
        <v>1</v>
      </c>
      <c r="F184" s="207" t="s">
        <v>145</v>
      </c>
      <c r="G184" s="204"/>
      <c r="H184" s="206" t="s">
        <v>1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144</v>
      </c>
      <c r="AU184" s="213" t="s">
        <v>92</v>
      </c>
      <c r="AV184" s="13" t="s">
        <v>90</v>
      </c>
      <c r="AW184" s="13" t="s">
        <v>38</v>
      </c>
      <c r="AX184" s="13" t="s">
        <v>82</v>
      </c>
      <c r="AY184" s="213" t="s">
        <v>135</v>
      </c>
    </row>
    <row r="185" spans="1:65" s="14" customFormat="1" ht="10.199999999999999">
      <c r="B185" s="214"/>
      <c r="C185" s="215"/>
      <c r="D185" s="205" t="s">
        <v>144</v>
      </c>
      <c r="E185" s="216" t="s">
        <v>1</v>
      </c>
      <c r="F185" s="217" t="s">
        <v>240</v>
      </c>
      <c r="G185" s="215"/>
      <c r="H185" s="218">
        <v>7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144</v>
      </c>
      <c r="AU185" s="224" t="s">
        <v>92</v>
      </c>
      <c r="AV185" s="14" t="s">
        <v>92</v>
      </c>
      <c r="AW185" s="14" t="s">
        <v>38</v>
      </c>
      <c r="AX185" s="14" t="s">
        <v>90</v>
      </c>
      <c r="AY185" s="224" t="s">
        <v>135</v>
      </c>
    </row>
    <row r="186" spans="1:65" s="2" customFormat="1" ht="24.15" customHeight="1">
      <c r="A186" s="36"/>
      <c r="B186" s="37"/>
      <c r="C186" s="229" t="s">
        <v>241</v>
      </c>
      <c r="D186" s="229" t="s">
        <v>209</v>
      </c>
      <c r="E186" s="230" t="s">
        <v>242</v>
      </c>
      <c r="F186" s="231" t="s">
        <v>243</v>
      </c>
      <c r="G186" s="232" t="s">
        <v>233</v>
      </c>
      <c r="H186" s="233">
        <v>1</v>
      </c>
      <c r="I186" s="234"/>
      <c r="J186" s="235">
        <f>ROUND(I186*H186,2)</f>
        <v>0</v>
      </c>
      <c r="K186" s="236"/>
      <c r="L186" s="237"/>
      <c r="M186" s="238" t="s">
        <v>1</v>
      </c>
      <c r="N186" s="239" t="s">
        <v>47</v>
      </c>
      <c r="O186" s="73"/>
      <c r="P186" s="199">
        <f>O186*H186</f>
        <v>0</v>
      </c>
      <c r="Q186" s="199">
        <v>2.9999999999999997E-4</v>
      </c>
      <c r="R186" s="199">
        <f>Q186*H186</f>
        <v>2.9999999999999997E-4</v>
      </c>
      <c r="S186" s="199">
        <v>0</v>
      </c>
      <c r="T186" s="20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1" t="s">
        <v>213</v>
      </c>
      <c r="AT186" s="201" t="s">
        <v>209</v>
      </c>
      <c r="AU186" s="201" t="s">
        <v>92</v>
      </c>
      <c r="AY186" s="18" t="s">
        <v>135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8" t="s">
        <v>90</v>
      </c>
      <c r="BK186" s="202">
        <f>ROUND(I186*H186,2)</f>
        <v>0</v>
      </c>
      <c r="BL186" s="18" t="s">
        <v>200</v>
      </c>
      <c r="BM186" s="201" t="s">
        <v>244</v>
      </c>
    </row>
    <row r="187" spans="1:65" s="13" customFormat="1" ht="10.199999999999999">
      <c r="B187" s="203"/>
      <c r="C187" s="204"/>
      <c r="D187" s="205" t="s">
        <v>144</v>
      </c>
      <c r="E187" s="206" t="s">
        <v>1</v>
      </c>
      <c r="F187" s="207" t="s">
        <v>145</v>
      </c>
      <c r="G187" s="204"/>
      <c r="H187" s="206" t="s">
        <v>1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144</v>
      </c>
      <c r="AU187" s="213" t="s">
        <v>92</v>
      </c>
      <c r="AV187" s="13" t="s">
        <v>90</v>
      </c>
      <c r="AW187" s="13" t="s">
        <v>38</v>
      </c>
      <c r="AX187" s="13" t="s">
        <v>82</v>
      </c>
      <c r="AY187" s="213" t="s">
        <v>135</v>
      </c>
    </row>
    <row r="188" spans="1:65" s="14" customFormat="1" ht="10.199999999999999">
      <c r="B188" s="214"/>
      <c r="C188" s="215"/>
      <c r="D188" s="205" t="s">
        <v>144</v>
      </c>
      <c r="E188" s="216" t="s">
        <v>1</v>
      </c>
      <c r="F188" s="217" t="s">
        <v>245</v>
      </c>
      <c r="G188" s="215"/>
      <c r="H188" s="218">
        <v>1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144</v>
      </c>
      <c r="AU188" s="224" t="s">
        <v>92</v>
      </c>
      <c r="AV188" s="14" t="s">
        <v>92</v>
      </c>
      <c r="AW188" s="14" t="s">
        <v>38</v>
      </c>
      <c r="AX188" s="14" t="s">
        <v>90</v>
      </c>
      <c r="AY188" s="224" t="s">
        <v>135</v>
      </c>
    </row>
    <row r="189" spans="1:65" s="2" customFormat="1" ht="37.799999999999997" customHeight="1">
      <c r="A189" s="36"/>
      <c r="B189" s="37"/>
      <c r="C189" s="189" t="s">
        <v>246</v>
      </c>
      <c r="D189" s="189" t="s">
        <v>138</v>
      </c>
      <c r="E189" s="190" t="s">
        <v>247</v>
      </c>
      <c r="F189" s="191" t="s">
        <v>248</v>
      </c>
      <c r="G189" s="192" t="s">
        <v>141</v>
      </c>
      <c r="H189" s="193">
        <v>334.88</v>
      </c>
      <c r="I189" s="194"/>
      <c r="J189" s="195">
        <f>ROUND(I189*H189,2)</f>
        <v>0</v>
      </c>
      <c r="K189" s="196"/>
      <c r="L189" s="41"/>
      <c r="M189" s="197" t="s">
        <v>1</v>
      </c>
      <c r="N189" s="198" t="s">
        <v>47</v>
      </c>
      <c r="O189" s="73"/>
      <c r="P189" s="199">
        <f>O189*H189</f>
        <v>0</v>
      </c>
      <c r="Q189" s="199">
        <v>1.0200000000000001E-3</v>
      </c>
      <c r="R189" s="199">
        <f>Q189*H189</f>
        <v>0.34157760000000004</v>
      </c>
      <c r="S189" s="199">
        <v>0</v>
      </c>
      <c r="T189" s="20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1" t="s">
        <v>200</v>
      </c>
      <c r="AT189" s="201" t="s">
        <v>138</v>
      </c>
      <c r="AU189" s="201" t="s">
        <v>92</v>
      </c>
      <c r="AY189" s="18" t="s">
        <v>135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8" t="s">
        <v>90</v>
      </c>
      <c r="BK189" s="202">
        <f>ROUND(I189*H189,2)</f>
        <v>0</v>
      </c>
      <c r="BL189" s="18" t="s">
        <v>200</v>
      </c>
      <c r="BM189" s="201" t="s">
        <v>249</v>
      </c>
    </row>
    <row r="190" spans="1:65" s="13" customFormat="1" ht="10.199999999999999">
      <c r="B190" s="203"/>
      <c r="C190" s="204"/>
      <c r="D190" s="205" t="s">
        <v>144</v>
      </c>
      <c r="E190" s="206" t="s">
        <v>1</v>
      </c>
      <c r="F190" s="207" t="s">
        <v>145</v>
      </c>
      <c r="G190" s="204"/>
      <c r="H190" s="206" t="s">
        <v>1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144</v>
      </c>
      <c r="AU190" s="213" t="s">
        <v>92</v>
      </c>
      <c r="AV190" s="13" t="s">
        <v>90</v>
      </c>
      <c r="AW190" s="13" t="s">
        <v>38</v>
      </c>
      <c r="AX190" s="13" t="s">
        <v>82</v>
      </c>
      <c r="AY190" s="213" t="s">
        <v>135</v>
      </c>
    </row>
    <row r="191" spans="1:65" s="14" customFormat="1" ht="10.199999999999999">
      <c r="B191" s="214"/>
      <c r="C191" s="215"/>
      <c r="D191" s="205" t="s">
        <v>144</v>
      </c>
      <c r="E191" s="216" t="s">
        <v>1</v>
      </c>
      <c r="F191" s="217" t="s">
        <v>202</v>
      </c>
      <c r="G191" s="215"/>
      <c r="H191" s="218">
        <v>334.88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144</v>
      </c>
      <c r="AU191" s="224" t="s">
        <v>92</v>
      </c>
      <c r="AV191" s="14" t="s">
        <v>92</v>
      </c>
      <c r="AW191" s="14" t="s">
        <v>38</v>
      </c>
      <c r="AX191" s="14" t="s">
        <v>90</v>
      </c>
      <c r="AY191" s="224" t="s">
        <v>135</v>
      </c>
    </row>
    <row r="192" spans="1:65" s="2" customFormat="1" ht="33" customHeight="1">
      <c r="A192" s="36"/>
      <c r="B192" s="37"/>
      <c r="C192" s="189" t="s">
        <v>250</v>
      </c>
      <c r="D192" s="189" t="s">
        <v>138</v>
      </c>
      <c r="E192" s="190" t="s">
        <v>251</v>
      </c>
      <c r="F192" s="191" t="s">
        <v>252</v>
      </c>
      <c r="G192" s="192" t="s">
        <v>141</v>
      </c>
      <c r="H192" s="193">
        <v>334.88</v>
      </c>
      <c r="I192" s="194"/>
      <c r="J192" s="195">
        <f>ROUND(I192*H192,2)</f>
        <v>0</v>
      </c>
      <c r="K192" s="196"/>
      <c r="L192" s="41"/>
      <c r="M192" s="197" t="s">
        <v>1</v>
      </c>
      <c r="N192" s="198" t="s">
        <v>47</v>
      </c>
      <c r="O192" s="73"/>
      <c r="P192" s="199">
        <f>O192*H192</f>
        <v>0</v>
      </c>
      <c r="Q192" s="199">
        <v>2.0000000000000001E-4</v>
      </c>
      <c r="R192" s="199">
        <f>Q192*H192</f>
        <v>6.6976000000000008E-2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200</v>
      </c>
      <c r="AT192" s="201" t="s">
        <v>138</v>
      </c>
      <c r="AU192" s="201" t="s">
        <v>92</v>
      </c>
      <c r="AY192" s="18" t="s">
        <v>135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90</v>
      </c>
      <c r="BK192" s="202">
        <f>ROUND(I192*H192,2)</f>
        <v>0</v>
      </c>
      <c r="BL192" s="18" t="s">
        <v>200</v>
      </c>
      <c r="BM192" s="201" t="s">
        <v>253</v>
      </c>
    </row>
    <row r="193" spans="1:65" s="13" customFormat="1" ht="10.199999999999999">
      <c r="B193" s="203"/>
      <c r="C193" s="204"/>
      <c r="D193" s="205" t="s">
        <v>144</v>
      </c>
      <c r="E193" s="206" t="s">
        <v>1</v>
      </c>
      <c r="F193" s="207" t="s">
        <v>145</v>
      </c>
      <c r="G193" s="204"/>
      <c r="H193" s="206" t="s">
        <v>1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144</v>
      </c>
      <c r="AU193" s="213" t="s">
        <v>92</v>
      </c>
      <c r="AV193" s="13" t="s">
        <v>90</v>
      </c>
      <c r="AW193" s="13" t="s">
        <v>38</v>
      </c>
      <c r="AX193" s="13" t="s">
        <v>82</v>
      </c>
      <c r="AY193" s="213" t="s">
        <v>135</v>
      </c>
    </row>
    <row r="194" spans="1:65" s="14" customFormat="1" ht="10.199999999999999">
      <c r="B194" s="214"/>
      <c r="C194" s="215"/>
      <c r="D194" s="205" t="s">
        <v>144</v>
      </c>
      <c r="E194" s="216" t="s">
        <v>1</v>
      </c>
      <c r="F194" s="217" t="s">
        <v>202</v>
      </c>
      <c r="G194" s="215"/>
      <c r="H194" s="218">
        <v>334.88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144</v>
      </c>
      <c r="AU194" s="224" t="s">
        <v>92</v>
      </c>
      <c r="AV194" s="14" t="s">
        <v>92</v>
      </c>
      <c r="AW194" s="14" t="s">
        <v>38</v>
      </c>
      <c r="AX194" s="14" t="s">
        <v>90</v>
      </c>
      <c r="AY194" s="224" t="s">
        <v>135</v>
      </c>
    </row>
    <row r="195" spans="1:65" s="2" customFormat="1" ht="44.25" customHeight="1">
      <c r="A195" s="36"/>
      <c r="B195" s="37"/>
      <c r="C195" s="189" t="s">
        <v>7</v>
      </c>
      <c r="D195" s="189" t="s">
        <v>138</v>
      </c>
      <c r="E195" s="190" t="s">
        <v>254</v>
      </c>
      <c r="F195" s="191" t="s">
        <v>255</v>
      </c>
      <c r="G195" s="192" t="s">
        <v>141</v>
      </c>
      <c r="H195" s="193">
        <v>42.828000000000003</v>
      </c>
      <c r="I195" s="194"/>
      <c r="J195" s="195">
        <f>ROUND(I195*H195,2)</f>
        <v>0</v>
      </c>
      <c r="K195" s="196"/>
      <c r="L195" s="41"/>
      <c r="M195" s="197" t="s">
        <v>1</v>
      </c>
      <c r="N195" s="198" t="s">
        <v>47</v>
      </c>
      <c r="O195" s="73"/>
      <c r="P195" s="199">
        <f>O195*H195</f>
        <v>0</v>
      </c>
      <c r="Q195" s="199">
        <v>8.4000000000000003E-4</v>
      </c>
      <c r="R195" s="199">
        <f>Q195*H195</f>
        <v>3.5975520000000004E-2</v>
      </c>
      <c r="S195" s="199">
        <v>0</v>
      </c>
      <c r="T195" s="20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1" t="s">
        <v>200</v>
      </c>
      <c r="AT195" s="201" t="s">
        <v>138</v>
      </c>
      <c r="AU195" s="201" t="s">
        <v>92</v>
      </c>
      <c r="AY195" s="18" t="s">
        <v>135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90</v>
      </c>
      <c r="BK195" s="202">
        <f>ROUND(I195*H195,2)</f>
        <v>0</v>
      </c>
      <c r="BL195" s="18" t="s">
        <v>200</v>
      </c>
      <c r="BM195" s="201" t="s">
        <v>256</v>
      </c>
    </row>
    <row r="196" spans="1:65" s="13" customFormat="1" ht="10.199999999999999">
      <c r="B196" s="203"/>
      <c r="C196" s="204"/>
      <c r="D196" s="205" t="s">
        <v>144</v>
      </c>
      <c r="E196" s="206" t="s">
        <v>1</v>
      </c>
      <c r="F196" s="207" t="s">
        <v>145</v>
      </c>
      <c r="G196" s="204"/>
      <c r="H196" s="206" t="s">
        <v>1</v>
      </c>
      <c r="I196" s="208"/>
      <c r="J196" s="204"/>
      <c r="K196" s="204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144</v>
      </c>
      <c r="AU196" s="213" t="s">
        <v>92</v>
      </c>
      <c r="AV196" s="13" t="s">
        <v>90</v>
      </c>
      <c r="AW196" s="13" t="s">
        <v>38</v>
      </c>
      <c r="AX196" s="13" t="s">
        <v>82</v>
      </c>
      <c r="AY196" s="213" t="s">
        <v>135</v>
      </c>
    </row>
    <row r="197" spans="1:65" s="14" customFormat="1" ht="10.199999999999999">
      <c r="B197" s="214"/>
      <c r="C197" s="215"/>
      <c r="D197" s="205" t="s">
        <v>144</v>
      </c>
      <c r="E197" s="216" t="s">
        <v>1</v>
      </c>
      <c r="F197" s="217" t="s">
        <v>257</v>
      </c>
      <c r="G197" s="215"/>
      <c r="H197" s="218">
        <v>42.828000000000003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144</v>
      </c>
      <c r="AU197" s="224" t="s">
        <v>92</v>
      </c>
      <c r="AV197" s="14" t="s">
        <v>92</v>
      </c>
      <c r="AW197" s="14" t="s">
        <v>38</v>
      </c>
      <c r="AX197" s="14" t="s">
        <v>90</v>
      </c>
      <c r="AY197" s="224" t="s">
        <v>135</v>
      </c>
    </row>
    <row r="198" spans="1:65" s="2" customFormat="1" ht="33" customHeight="1">
      <c r="A198" s="36"/>
      <c r="B198" s="37"/>
      <c r="C198" s="229" t="s">
        <v>258</v>
      </c>
      <c r="D198" s="229" t="s">
        <v>209</v>
      </c>
      <c r="E198" s="230" t="s">
        <v>259</v>
      </c>
      <c r="F198" s="231" t="s">
        <v>260</v>
      </c>
      <c r="G198" s="232" t="s">
        <v>141</v>
      </c>
      <c r="H198" s="233">
        <v>434.36399999999998</v>
      </c>
      <c r="I198" s="234"/>
      <c r="J198" s="235">
        <f>ROUND(I198*H198,2)</f>
        <v>0</v>
      </c>
      <c r="K198" s="236"/>
      <c r="L198" s="237"/>
      <c r="M198" s="238" t="s">
        <v>1</v>
      </c>
      <c r="N198" s="239" t="s">
        <v>47</v>
      </c>
      <c r="O198" s="73"/>
      <c r="P198" s="199">
        <f>O198*H198</f>
        <v>0</v>
      </c>
      <c r="Q198" s="199">
        <v>1.8E-3</v>
      </c>
      <c r="R198" s="199">
        <f>Q198*H198</f>
        <v>0.78185519999999997</v>
      </c>
      <c r="S198" s="199">
        <v>0</v>
      </c>
      <c r="T198" s="20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213</v>
      </c>
      <c r="AT198" s="201" t="s">
        <v>209</v>
      </c>
      <c r="AU198" s="201" t="s">
        <v>92</v>
      </c>
      <c r="AY198" s="18" t="s">
        <v>135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8" t="s">
        <v>90</v>
      </c>
      <c r="BK198" s="202">
        <f>ROUND(I198*H198,2)</f>
        <v>0</v>
      </c>
      <c r="BL198" s="18" t="s">
        <v>200</v>
      </c>
      <c r="BM198" s="201" t="s">
        <v>261</v>
      </c>
    </row>
    <row r="199" spans="1:65" s="2" customFormat="1" ht="19.2">
      <c r="A199" s="36"/>
      <c r="B199" s="37"/>
      <c r="C199" s="38"/>
      <c r="D199" s="205" t="s">
        <v>170</v>
      </c>
      <c r="E199" s="38"/>
      <c r="F199" s="225" t="s">
        <v>229</v>
      </c>
      <c r="G199" s="38"/>
      <c r="H199" s="38"/>
      <c r="I199" s="226"/>
      <c r="J199" s="38"/>
      <c r="K199" s="38"/>
      <c r="L199" s="41"/>
      <c r="M199" s="227"/>
      <c r="N199" s="228"/>
      <c r="O199" s="73"/>
      <c r="P199" s="73"/>
      <c r="Q199" s="73"/>
      <c r="R199" s="73"/>
      <c r="S199" s="73"/>
      <c r="T199" s="74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8" t="s">
        <v>170</v>
      </c>
      <c r="AU199" s="18" t="s">
        <v>92</v>
      </c>
    </row>
    <row r="200" spans="1:65" s="13" customFormat="1" ht="10.199999999999999">
      <c r="B200" s="203"/>
      <c r="C200" s="204"/>
      <c r="D200" s="205" t="s">
        <v>144</v>
      </c>
      <c r="E200" s="206" t="s">
        <v>1</v>
      </c>
      <c r="F200" s="207" t="s">
        <v>145</v>
      </c>
      <c r="G200" s="204"/>
      <c r="H200" s="206" t="s">
        <v>1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144</v>
      </c>
      <c r="AU200" s="213" t="s">
        <v>92</v>
      </c>
      <c r="AV200" s="13" t="s">
        <v>90</v>
      </c>
      <c r="AW200" s="13" t="s">
        <v>38</v>
      </c>
      <c r="AX200" s="13" t="s">
        <v>82</v>
      </c>
      <c r="AY200" s="213" t="s">
        <v>135</v>
      </c>
    </row>
    <row r="201" spans="1:65" s="13" customFormat="1" ht="10.199999999999999">
      <c r="B201" s="203"/>
      <c r="C201" s="204"/>
      <c r="D201" s="205" t="s">
        <v>144</v>
      </c>
      <c r="E201" s="206" t="s">
        <v>1</v>
      </c>
      <c r="F201" s="207" t="s">
        <v>216</v>
      </c>
      <c r="G201" s="204"/>
      <c r="H201" s="206" t="s">
        <v>1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144</v>
      </c>
      <c r="AU201" s="213" t="s">
        <v>92</v>
      </c>
      <c r="AV201" s="13" t="s">
        <v>90</v>
      </c>
      <c r="AW201" s="13" t="s">
        <v>38</v>
      </c>
      <c r="AX201" s="13" t="s">
        <v>82</v>
      </c>
      <c r="AY201" s="213" t="s">
        <v>135</v>
      </c>
    </row>
    <row r="202" spans="1:65" s="14" customFormat="1" ht="10.199999999999999">
      <c r="B202" s="214"/>
      <c r="C202" s="215"/>
      <c r="D202" s="205" t="s">
        <v>144</v>
      </c>
      <c r="E202" s="216" t="s">
        <v>1</v>
      </c>
      <c r="F202" s="217" t="s">
        <v>262</v>
      </c>
      <c r="G202" s="215"/>
      <c r="H202" s="218">
        <v>334.88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144</v>
      </c>
      <c r="AU202" s="224" t="s">
        <v>92</v>
      </c>
      <c r="AV202" s="14" t="s">
        <v>92</v>
      </c>
      <c r="AW202" s="14" t="s">
        <v>38</v>
      </c>
      <c r="AX202" s="14" t="s">
        <v>82</v>
      </c>
      <c r="AY202" s="224" t="s">
        <v>135</v>
      </c>
    </row>
    <row r="203" spans="1:65" s="14" customFormat="1" ht="10.199999999999999">
      <c r="B203" s="214"/>
      <c r="C203" s="215"/>
      <c r="D203" s="205" t="s">
        <v>144</v>
      </c>
      <c r="E203" s="216" t="s">
        <v>1</v>
      </c>
      <c r="F203" s="217" t="s">
        <v>263</v>
      </c>
      <c r="G203" s="215"/>
      <c r="H203" s="218">
        <v>42.828000000000003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144</v>
      </c>
      <c r="AU203" s="224" t="s">
        <v>92</v>
      </c>
      <c r="AV203" s="14" t="s">
        <v>92</v>
      </c>
      <c r="AW203" s="14" t="s">
        <v>38</v>
      </c>
      <c r="AX203" s="14" t="s">
        <v>82</v>
      </c>
      <c r="AY203" s="224" t="s">
        <v>135</v>
      </c>
    </row>
    <row r="204" spans="1:65" s="15" customFormat="1" ht="10.199999999999999">
      <c r="B204" s="240"/>
      <c r="C204" s="241"/>
      <c r="D204" s="205" t="s">
        <v>144</v>
      </c>
      <c r="E204" s="242" t="s">
        <v>1</v>
      </c>
      <c r="F204" s="243" t="s">
        <v>219</v>
      </c>
      <c r="G204" s="241"/>
      <c r="H204" s="244">
        <v>377.70800000000003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144</v>
      </c>
      <c r="AU204" s="250" t="s">
        <v>92</v>
      </c>
      <c r="AV204" s="15" t="s">
        <v>142</v>
      </c>
      <c r="AW204" s="15" t="s">
        <v>38</v>
      </c>
      <c r="AX204" s="15" t="s">
        <v>90</v>
      </c>
      <c r="AY204" s="250" t="s">
        <v>135</v>
      </c>
    </row>
    <row r="205" spans="1:65" s="14" customFormat="1" ht="10.199999999999999">
      <c r="B205" s="214"/>
      <c r="C205" s="215"/>
      <c r="D205" s="205" t="s">
        <v>144</v>
      </c>
      <c r="E205" s="215"/>
      <c r="F205" s="217" t="s">
        <v>264</v>
      </c>
      <c r="G205" s="215"/>
      <c r="H205" s="218">
        <v>434.36399999999998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144</v>
      </c>
      <c r="AU205" s="224" t="s">
        <v>92</v>
      </c>
      <c r="AV205" s="14" t="s">
        <v>92</v>
      </c>
      <c r="AW205" s="14" t="s">
        <v>4</v>
      </c>
      <c r="AX205" s="14" t="s">
        <v>90</v>
      </c>
      <c r="AY205" s="224" t="s">
        <v>135</v>
      </c>
    </row>
    <row r="206" spans="1:65" s="2" customFormat="1" ht="24.15" customHeight="1">
      <c r="A206" s="36"/>
      <c r="B206" s="37"/>
      <c r="C206" s="189" t="s">
        <v>265</v>
      </c>
      <c r="D206" s="189" t="s">
        <v>138</v>
      </c>
      <c r="E206" s="190" t="s">
        <v>266</v>
      </c>
      <c r="F206" s="191" t="s">
        <v>267</v>
      </c>
      <c r="G206" s="192" t="s">
        <v>141</v>
      </c>
      <c r="H206" s="193">
        <v>334.88</v>
      </c>
      <c r="I206" s="194"/>
      <c r="J206" s="195">
        <f>ROUND(I206*H206,2)</f>
        <v>0</v>
      </c>
      <c r="K206" s="196"/>
      <c r="L206" s="41"/>
      <c r="M206" s="197" t="s">
        <v>1</v>
      </c>
      <c r="N206" s="198" t="s">
        <v>47</v>
      </c>
      <c r="O206" s="73"/>
      <c r="P206" s="199">
        <f>O206*H206</f>
        <v>0</v>
      </c>
      <c r="Q206" s="199">
        <v>0</v>
      </c>
      <c r="R206" s="199">
        <f>Q206*H206</f>
        <v>0</v>
      </c>
      <c r="S206" s="199">
        <v>0</v>
      </c>
      <c r="T206" s="20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200</v>
      </c>
      <c r="AT206" s="201" t="s">
        <v>138</v>
      </c>
      <c r="AU206" s="201" t="s">
        <v>92</v>
      </c>
      <c r="AY206" s="18" t="s">
        <v>135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90</v>
      </c>
      <c r="BK206" s="202">
        <f>ROUND(I206*H206,2)</f>
        <v>0</v>
      </c>
      <c r="BL206" s="18" t="s">
        <v>200</v>
      </c>
      <c r="BM206" s="201" t="s">
        <v>268</v>
      </c>
    </row>
    <row r="207" spans="1:65" s="13" customFormat="1" ht="10.199999999999999">
      <c r="B207" s="203"/>
      <c r="C207" s="204"/>
      <c r="D207" s="205" t="s">
        <v>144</v>
      </c>
      <c r="E207" s="206" t="s">
        <v>1</v>
      </c>
      <c r="F207" s="207" t="s">
        <v>145</v>
      </c>
      <c r="G207" s="204"/>
      <c r="H207" s="206" t="s">
        <v>1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144</v>
      </c>
      <c r="AU207" s="213" t="s">
        <v>92</v>
      </c>
      <c r="AV207" s="13" t="s">
        <v>90</v>
      </c>
      <c r="AW207" s="13" t="s">
        <v>38</v>
      </c>
      <c r="AX207" s="13" t="s">
        <v>82</v>
      </c>
      <c r="AY207" s="213" t="s">
        <v>135</v>
      </c>
    </row>
    <row r="208" spans="1:65" s="14" customFormat="1" ht="10.199999999999999">
      <c r="B208" s="214"/>
      <c r="C208" s="215"/>
      <c r="D208" s="205" t="s">
        <v>144</v>
      </c>
      <c r="E208" s="216" t="s">
        <v>1</v>
      </c>
      <c r="F208" s="217" t="s">
        <v>202</v>
      </c>
      <c r="G208" s="215"/>
      <c r="H208" s="218">
        <v>334.88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144</v>
      </c>
      <c r="AU208" s="224" t="s">
        <v>92</v>
      </c>
      <c r="AV208" s="14" t="s">
        <v>92</v>
      </c>
      <c r="AW208" s="14" t="s">
        <v>38</v>
      </c>
      <c r="AX208" s="14" t="s">
        <v>90</v>
      </c>
      <c r="AY208" s="224" t="s">
        <v>135</v>
      </c>
    </row>
    <row r="209" spans="1:65" s="2" customFormat="1" ht="16.5" customHeight="1">
      <c r="A209" s="36"/>
      <c r="B209" s="37"/>
      <c r="C209" s="229" t="s">
        <v>269</v>
      </c>
      <c r="D209" s="229" t="s">
        <v>209</v>
      </c>
      <c r="E209" s="230" t="s">
        <v>270</v>
      </c>
      <c r="F209" s="231" t="s">
        <v>271</v>
      </c>
      <c r="G209" s="232" t="s">
        <v>161</v>
      </c>
      <c r="H209" s="233">
        <v>23.442</v>
      </c>
      <c r="I209" s="234"/>
      <c r="J209" s="235">
        <f>ROUND(I209*H209,2)</f>
        <v>0</v>
      </c>
      <c r="K209" s="236"/>
      <c r="L209" s="237"/>
      <c r="M209" s="238" t="s">
        <v>1</v>
      </c>
      <c r="N209" s="239" t="s">
        <v>47</v>
      </c>
      <c r="O209" s="73"/>
      <c r="P209" s="199">
        <f>O209*H209</f>
        <v>0</v>
      </c>
      <c r="Q209" s="199">
        <v>1</v>
      </c>
      <c r="R209" s="199">
        <f>Q209*H209</f>
        <v>23.442</v>
      </c>
      <c r="S209" s="199">
        <v>0</v>
      </c>
      <c r="T209" s="20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213</v>
      </c>
      <c r="AT209" s="201" t="s">
        <v>209</v>
      </c>
      <c r="AU209" s="201" t="s">
        <v>92</v>
      </c>
      <c r="AY209" s="18" t="s">
        <v>135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8" t="s">
        <v>90</v>
      </c>
      <c r="BK209" s="202">
        <f>ROUND(I209*H209,2)</f>
        <v>0</v>
      </c>
      <c r="BL209" s="18" t="s">
        <v>200</v>
      </c>
      <c r="BM209" s="201" t="s">
        <v>272</v>
      </c>
    </row>
    <row r="210" spans="1:65" s="2" customFormat="1" ht="19.2">
      <c r="A210" s="36"/>
      <c r="B210" s="37"/>
      <c r="C210" s="38"/>
      <c r="D210" s="205" t="s">
        <v>170</v>
      </c>
      <c r="E210" s="38"/>
      <c r="F210" s="225" t="s">
        <v>273</v>
      </c>
      <c r="G210" s="38"/>
      <c r="H210" s="38"/>
      <c r="I210" s="226"/>
      <c r="J210" s="38"/>
      <c r="K210" s="38"/>
      <c r="L210" s="41"/>
      <c r="M210" s="227"/>
      <c r="N210" s="228"/>
      <c r="O210" s="73"/>
      <c r="P210" s="73"/>
      <c r="Q210" s="73"/>
      <c r="R210" s="73"/>
      <c r="S210" s="73"/>
      <c r="T210" s="74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8" t="s">
        <v>170</v>
      </c>
      <c r="AU210" s="18" t="s">
        <v>92</v>
      </c>
    </row>
    <row r="211" spans="1:65" s="13" customFormat="1" ht="10.199999999999999">
      <c r="B211" s="203"/>
      <c r="C211" s="204"/>
      <c r="D211" s="205" t="s">
        <v>144</v>
      </c>
      <c r="E211" s="206" t="s">
        <v>1</v>
      </c>
      <c r="F211" s="207" t="s">
        <v>145</v>
      </c>
      <c r="G211" s="204"/>
      <c r="H211" s="206" t="s">
        <v>1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144</v>
      </c>
      <c r="AU211" s="213" t="s">
        <v>92</v>
      </c>
      <c r="AV211" s="13" t="s">
        <v>90</v>
      </c>
      <c r="AW211" s="13" t="s">
        <v>38</v>
      </c>
      <c r="AX211" s="13" t="s">
        <v>82</v>
      </c>
      <c r="AY211" s="213" t="s">
        <v>135</v>
      </c>
    </row>
    <row r="212" spans="1:65" s="14" customFormat="1" ht="10.199999999999999">
      <c r="B212" s="214"/>
      <c r="C212" s="215"/>
      <c r="D212" s="205" t="s">
        <v>144</v>
      </c>
      <c r="E212" s="216" t="s">
        <v>1</v>
      </c>
      <c r="F212" s="217" t="s">
        <v>274</v>
      </c>
      <c r="G212" s="215"/>
      <c r="H212" s="218">
        <v>16.744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144</v>
      </c>
      <c r="AU212" s="224" t="s">
        <v>92</v>
      </c>
      <c r="AV212" s="14" t="s">
        <v>92</v>
      </c>
      <c r="AW212" s="14" t="s">
        <v>38</v>
      </c>
      <c r="AX212" s="14" t="s">
        <v>90</v>
      </c>
      <c r="AY212" s="224" t="s">
        <v>135</v>
      </c>
    </row>
    <row r="213" spans="1:65" s="14" customFormat="1" ht="10.199999999999999">
      <c r="B213" s="214"/>
      <c r="C213" s="215"/>
      <c r="D213" s="205" t="s">
        <v>144</v>
      </c>
      <c r="E213" s="215"/>
      <c r="F213" s="217" t="s">
        <v>275</v>
      </c>
      <c r="G213" s="215"/>
      <c r="H213" s="218">
        <v>23.442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144</v>
      </c>
      <c r="AU213" s="224" t="s">
        <v>92</v>
      </c>
      <c r="AV213" s="14" t="s">
        <v>92</v>
      </c>
      <c r="AW213" s="14" t="s">
        <v>4</v>
      </c>
      <c r="AX213" s="14" t="s">
        <v>90</v>
      </c>
      <c r="AY213" s="224" t="s">
        <v>135</v>
      </c>
    </row>
    <row r="214" spans="1:65" s="2" customFormat="1" ht="33" customHeight="1">
      <c r="A214" s="36"/>
      <c r="B214" s="37"/>
      <c r="C214" s="189" t="s">
        <v>276</v>
      </c>
      <c r="D214" s="189" t="s">
        <v>138</v>
      </c>
      <c r="E214" s="190" t="s">
        <v>277</v>
      </c>
      <c r="F214" s="191" t="s">
        <v>278</v>
      </c>
      <c r="G214" s="192" t="s">
        <v>141</v>
      </c>
      <c r="H214" s="193">
        <v>706.05499999999995</v>
      </c>
      <c r="I214" s="194"/>
      <c r="J214" s="195">
        <f>ROUND(I214*H214,2)</f>
        <v>0</v>
      </c>
      <c r="K214" s="196"/>
      <c r="L214" s="41"/>
      <c r="M214" s="197" t="s">
        <v>1</v>
      </c>
      <c r="N214" s="198" t="s">
        <v>47</v>
      </c>
      <c r="O214" s="73"/>
      <c r="P214" s="199">
        <f>O214*H214</f>
        <v>0</v>
      </c>
      <c r="Q214" s="199">
        <v>0</v>
      </c>
      <c r="R214" s="199">
        <f>Q214*H214</f>
        <v>0</v>
      </c>
      <c r="S214" s="199">
        <v>6.6E-4</v>
      </c>
      <c r="T214" s="200">
        <f>S214*H214</f>
        <v>0.46599629999999997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200</v>
      </c>
      <c r="AT214" s="201" t="s">
        <v>138</v>
      </c>
      <c r="AU214" s="201" t="s">
        <v>92</v>
      </c>
      <c r="AY214" s="18" t="s">
        <v>135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90</v>
      </c>
      <c r="BK214" s="202">
        <f>ROUND(I214*H214,2)</f>
        <v>0</v>
      </c>
      <c r="BL214" s="18" t="s">
        <v>200</v>
      </c>
      <c r="BM214" s="201" t="s">
        <v>279</v>
      </c>
    </row>
    <row r="215" spans="1:65" s="13" customFormat="1" ht="10.199999999999999">
      <c r="B215" s="203"/>
      <c r="C215" s="204"/>
      <c r="D215" s="205" t="s">
        <v>144</v>
      </c>
      <c r="E215" s="206" t="s">
        <v>1</v>
      </c>
      <c r="F215" s="207" t="s">
        <v>280</v>
      </c>
      <c r="G215" s="204"/>
      <c r="H215" s="206" t="s">
        <v>1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144</v>
      </c>
      <c r="AU215" s="213" t="s">
        <v>92</v>
      </c>
      <c r="AV215" s="13" t="s">
        <v>90</v>
      </c>
      <c r="AW215" s="13" t="s">
        <v>38</v>
      </c>
      <c r="AX215" s="13" t="s">
        <v>82</v>
      </c>
      <c r="AY215" s="213" t="s">
        <v>135</v>
      </c>
    </row>
    <row r="216" spans="1:65" s="13" customFormat="1" ht="10.199999999999999">
      <c r="B216" s="203"/>
      <c r="C216" s="204"/>
      <c r="D216" s="205" t="s">
        <v>144</v>
      </c>
      <c r="E216" s="206" t="s">
        <v>1</v>
      </c>
      <c r="F216" s="207" t="s">
        <v>281</v>
      </c>
      <c r="G216" s="204"/>
      <c r="H216" s="206" t="s">
        <v>1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144</v>
      </c>
      <c r="AU216" s="213" t="s">
        <v>92</v>
      </c>
      <c r="AV216" s="13" t="s">
        <v>90</v>
      </c>
      <c r="AW216" s="13" t="s">
        <v>38</v>
      </c>
      <c r="AX216" s="13" t="s">
        <v>82</v>
      </c>
      <c r="AY216" s="213" t="s">
        <v>135</v>
      </c>
    </row>
    <row r="217" spans="1:65" s="13" customFormat="1" ht="10.199999999999999">
      <c r="B217" s="203"/>
      <c r="C217" s="204"/>
      <c r="D217" s="205" t="s">
        <v>144</v>
      </c>
      <c r="E217" s="206" t="s">
        <v>1</v>
      </c>
      <c r="F217" s="207" t="s">
        <v>282</v>
      </c>
      <c r="G217" s="204"/>
      <c r="H217" s="206" t="s">
        <v>1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144</v>
      </c>
      <c r="AU217" s="213" t="s">
        <v>92</v>
      </c>
      <c r="AV217" s="13" t="s">
        <v>90</v>
      </c>
      <c r="AW217" s="13" t="s">
        <v>38</v>
      </c>
      <c r="AX217" s="13" t="s">
        <v>82</v>
      </c>
      <c r="AY217" s="213" t="s">
        <v>135</v>
      </c>
    </row>
    <row r="218" spans="1:65" s="14" customFormat="1" ht="10.199999999999999">
      <c r="B218" s="214"/>
      <c r="C218" s="215"/>
      <c r="D218" s="205" t="s">
        <v>144</v>
      </c>
      <c r="E218" s="216" t="s">
        <v>1</v>
      </c>
      <c r="F218" s="217" t="s">
        <v>217</v>
      </c>
      <c r="G218" s="215"/>
      <c r="H218" s="218">
        <v>334.88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144</v>
      </c>
      <c r="AU218" s="224" t="s">
        <v>92</v>
      </c>
      <c r="AV218" s="14" t="s">
        <v>92</v>
      </c>
      <c r="AW218" s="14" t="s">
        <v>38</v>
      </c>
      <c r="AX218" s="14" t="s">
        <v>82</v>
      </c>
      <c r="AY218" s="224" t="s">
        <v>135</v>
      </c>
    </row>
    <row r="219" spans="1:65" s="14" customFormat="1" ht="10.199999999999999">
      <c r="B219" s="214"/>
      <c r="C219" s="215"/>
      <c r="D219" s="205" t="s">
        <v>144</v>
      </c>
      <c r="E219" s="216" t="s">
        <v>1</v>
      </c>
      <c r="F219" s="217" t="s">
        <v>283</v>
      </c>
      <c r="G219" s="215"/>
      <c r="H219" s="218">
        <v>5.1849999999999996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144</v>
      </c>
      <c r="AU219" s="224" t="s">
        <v>92</v>
      </c>
      <c r="AV219" s="14" t="s">
        <v>92</v>
      </c>
      <c r="AW219" s="14" t="s">
        <v>38</v>
      </c>
      <c r="AX219" s="14" t="s">
        <v>82</v>
      </c>
      <c r="AY219" s="224" t="s">
        <v>135</v>
      </c>
    </row>
    <row r="220" spans="1:65" s="16" customFormat="1" ht="10.199999999999999">
      <c r="B220" s="251"/>
      <c r="C220" s="252"/>
      <c r="D220" s="205" t="s">
        <v>144</v>
      </c>
      <c r="E220" s="253" t="s">
        <v>1</v>
      </c>
      <c r="F220" s="254" t="s">
        <v>284</v>
      </c>
      <c r="G220" s="252"/>
      <c r="H220" s="255">
        <v>340.065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144</v>
      </c>
      <c r="AU220" s="261" t="s">
        <v>92</v>
      </c>
      <c r="AV220" s="16" t="s">
        <v>153</v>
      </c>
      <c r="AW220" s="16" t="s">
        <v>38</v>
      </c>
      <c r="AX220" s="16" t="s">
        <v>82</v>
      </c>
      <c r="AY220" s="261" t="s">
        <v>135</v>
      </c>
    </row>
    <row r="221" spans="1:65" s="13" customFormat="1" ht="10.199999999999999">
      <c r="B221" s="203"/>
      <c r="C221" s="204"/>
      <c r="D221" s="205" t="s">
        <v>144</v>
      </c>
      <c r="E221" s="206" t="s">
        <v>1</v>
      </c>
      <c r="F221" s="207" t="s">
        <v>285</v>
      </c>
      <c r="G221" s="204"/>
      <c r="H221" s="206" t="s">
        <v>1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144</v>
      </c>
      <c r="AU221" s="213" t="s">
        <v>92</v>
      </c>
      <c r="AV221" s="13" t="s">
        <v>90</v>
      </c>
      <c r="AW221" s="13" t="s">
        <v>38</v>
      </c>
      <c r="AX221" s="13" t="s">
        <v>82</v>
      </c>
      <c r="AY221" s="213" t="s">
        <v>135</v>
      </c>
    </row>
    <row r="222" spans="1:65" s="14" customFormat="1" ht="10.199999999999999">
      <c r="B222" s="214"/>
      <c r="C222" s="215"/>
      <c r="D222" s="205" t="s">
        <v>144</v>
      </c>
      <c r="E222" s="216" t="s">
        <v>1</v>
      </c>
      <c r="F222" s="217" t="s">
        <v>217</v>
      </c>
      <c r="G222" s="215"/>
      <c r="H222" s="218">
        <v>334.88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144</v>
      </c>
      <c r="AU222" s="224" t="s">
        <v>92</v>
      </c>
      <c r="AV222" s="14" t="s">
        <v>92</v>
      </c>
      <c r="AW222" s="14" t="s">
        <v>38</v>
      </c>
      <c r="AX222" s="14" t="s">
        <v>82</v>
      </c>
      <c r="AY222" s="224" t="s">
        <v>135</v>
      </c>
    </row>
    <row r="223" spans="1:65" s="14" customFormat="1" ht="10.199999999999999">
      <c r="B223" s="214"/>
      <c r="C223" s="215"/>
      <c r="D223" s="205" t="s">
        <v>144</v>
      </c>
      <c r="E223" s="216" t="s">
        <v>1</v>
      </c>
      <c r="F223" s="217" t="s">
        <v>286</v>
      </c>
      <c r="G223" s="215"/>
      <c r="H223" s="218">
        <v>31.11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144</v>
      </c>
      <c r="AU223" s="224" t="s">
        <v>92</v>
      </c>
      <c r="AV223" s="14" t="s">
        <v>92</v>
      </c>
      <c r="AW223" s="14" t="s">
        <v>38</v>
      </c>
      <c r="AX223" s="14" t="s">
        <v>82</v>
      </c>
      <c r="AY223" s="224" t="s">
        <v>135</v>
      </c>
    </row>
    <row r="224" spans="1:65" s="16" customFormat="1" ht="10.199999999999999">
      <c r="B224" s="251"/>
      <c r="C224" s="252"/>
      <c r="D224" s="205" t="s">
        <v>144</v>
      </c>
      <c r="E224" s="253" t="s">
        <v>1</v>
      </c>
      <c r="F224" s="254" t="s">
        <v>284</v>
      </c>
      <c r="G224" s="252"/>
      <c r="H224" s="255">
        <v>365.99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AT224" s="261" t="s">
        <v>144</v>
      </c>
      <c r="AU224" s="261" t="s">
        <v>92</v>
      </c>
      <c r="AV224" s="16" t="s">
        <v>153</v>
      </c>
      <c r="AW224" s="16" t="s">
        <v>38</v>
      </c>
      <c r="AX224" s="16" t="s">
        <v>82</v>
      </c>
      <c r="AY224" s="261" t="s">
        <v>135</v>
      </c>
    </row>
    <row r="225" spans="1:65" s="15" customFormat="1" ht="10.199999999999999">
      <c r="B225" s="240"/>
      <c r="C225" s="241"/>
      <c r="D225" s="205" t="s">
        <v>144</v>
      </c>
      <c r="E225" s="242" t="s">
        <v>1</v>
      </c>
      <c r="F225" s="243" t="s">
        <v>219</v>
      </c>
      <c r="G225" s="241"/>
      <c r="H225" s="244">
        <v>706.05499999999995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144</v>
      </c>
      <c r="AU225" s="250" t="s">
        <v>92</v>
      </c>
      <c r="AV225" s="15" t="s">
        <v>142</v>
      </c>
      <c r="AW225" s="15" t="s">
        <v>38</v>
      </c>
      <c r="AX225" s="15" t="s">
        <v>90</v>
      </c>
      <c r="AY225" s="250" t="s">
        <v>135</v>
      </c>
    </row>
    <row r="226" spans="1:65" s="2" customFormat="1" ht="24.15" customHeight="1">
      <c r="A226" s="36"/>
      <c r="B226" s="37"/>
      <c r="C226" s="189" t="s">
        <v>287</v>
      </c>
      <c r="D226" s="189" t="s">
        <v>138</v>
      </c>
      <c r="E226" s="190" t="s">
        <v>288</v>
      </c>
      <c r="F226" s="191" t="s">
        <v>289</v>
      </c>
      <c r="G226" s="192" t="s">
        <v>141</v>
      </c>
      <c r="H226" s="193">
        <v>334.88</v>
      </c>
      <c r="I226" s="194"/>
      <c r="J226" s="195">
        <f>ROUND(I226*H226,2)</f>
        <v>0</v>
      </c>
      <c r="K226" s="196"/>
      <c r="L226" s="41"/>
      <c r="M226" s="197" t="s">
        <v>1</v>
      </c>
      <c r="N226" s="198" t="s">
        <v>47</v>
      </c>
      <c r="O226" s="73"/>
      <c r="P226" s="199">
        <f>O226*H226</f>
        <v>0</v>
      </c>
      <c r="Q226" s="199">
        <v>0</v>
      </c>
      <c r="R226" s="199">
        <f>Q226*H226</f>
        <v>0</v>
      </c>
      <c r="S226" s="199">
        <v>5.4999999999999997E-3</v>
      </c>
      <c r="T226" s="200">
        <f>S226*H226</f>
        <v>1.8418399999999999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1" t="s">
        <v>200</v>
      </c>
      <c r="AT226" s="201" t="s">
        <v>138</v>
      </c>
      <c r="AU226" s="201" t="s">
        <v>92</v>
      </c>
      <c r="AY226" s="18" t="s">
        <v>135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8" t="s">
        <v>90</v>
      </c>
      <c r="BK226" s="202">
        <f>ROUND(I226*H226,2)</f>
        <v>0</v>
      </c>
      <c r="BL226" s="18" t="s">
        <v>200</v>
      </c>
      <c r="BM226" s="201" t="s">
        <v>290</v>
      </c>
    </row>
    <row r="227" spans="1:65" s="13" customFormat="1" ht="10.199999999999999">
      <c r="B227" s="203"/>
      <c r="C227" s="204"/>
      <c r="D227" s="205" t="s">
        <v>144</v>
      </c>
      <c r="E227" s="206" t="s">
        <v>1</v>
      </c>
      <c r="F227" s="207" t="s">
        <v>280</v>
      </c>
      <c r="G227" s="204"/>
      <c r="H227" s="206" t="s">
        <v>1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144</v>
      </c>
      <c r="AU227" s="213" t="s">
        <v>92</v>
      </c>
      <c r="AV227" s="13" t="s">
        <v>90</v>
      </c>
      <c r="AW227" s="13" t="s">
        <v>38</v>
      </c>
      <c r="AX227" s="13" t="s">
        <v>82</v>
      </c>
      <c r="AY227" s="213" t="s">
        <v>135</v>
      </c>
    </row>
    <row r="228" spans="1:65" s="14" customFormat="1" ht="10.199999999999999">
      <c r="B228" s="214"/>
      <c r="C228" s="215"/>
      <c r="D228" s="205" t="s">
        <v>144</v>
      </c>
      <c r="E228" s="216" t="s">
        <v>1</v>
      </c>
      <c r="F228" s="217" t="s">
        <v>291</v>
      </c>
      <c r="G228" s="215"/>
      <c r="H228" s="218">
        <v>334.88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144</v>
      </c>
      <c r="AU228" s="224" t="s">
        <v>92</v>
      </c>
      <c r="AV228" s="14" t="s">
        <v>92</v>
      </c>
      <c r="AW228" s="14" t="s">
        <v>38</v>
      </c>
      <c r="AX228" s="14" t="s">
        <v>90</v>
      </c>
      <c r="AY228" s="224" t="s">
        <v>135</v>
      </c>
    </row>
    <row r="229" spans="1:65" s="2" customFormat="1" ht="24.15" customHeight="1">
      <c r="A229" s="36"/>
      <c r="B229" s="37"/>
      <c r="C229" s="189" t="s">
        <v>292</v>
      </c>
      <c r="D229" s="189" t="s">
        <v>138</v>
      </c>
      <c r="E229" s="190" t="s">
        <v>293</v>
      </c>
      <c r="F229" s="191" t="s">
        <v>294</v>
      </c>
      <c r="G229" s="192" t="s">
        <v>141</v>
      </c>
      <c r="H229" s="193">
        <v>334.88</v>
      </c>
      <c r="I229" s="194"/>
      <c r="J229" s="195">
        <f>ROUND(I229*H229,2)</f>
        <v>0</v>
      </c>
      <c r="K229" s="196"/>
      <c r="L229" s="41"/>
      <c r="M229" s="197" t="s">
        <v>1</v>
      </c>
      <c r="N229" s="198" t="s">
        <v>47</v>
      </c>
      <c r="O229" s="73"/>
      <c r="P229" s="199">
        <f>O229*H229</f>
        <v>0</v>
      </c>
      <c r="Q229" s="199">
        <v>8.8000000000000003E-4</v>
      </c>
      <c r="R229" s="199">
        <f>Q229*H229</f>
        <v>0.29469440000000002</v>
      </c>
      <c r="S229" s="199">
        <v>0</v>
      </c>
      <c r="T229" s="20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1" t="s">
        <v>200</v>
      </c>
      <c r="AT229" s="201" t="s">
        <v>138</v>
      </c>
      <c r="AU229" s="201" t="s">
        <v>92</v>
      </c>
      <c r="AY229" s="18" t="s">
        <v>135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8" t="s">
        <v>90</v>
      </c>
      <c r="BK229" s="202">
        <f>ROUND(I229*H229,2)</f>
        <v>0</v>
      </c>
      <c r="BL229" s="18" t="s">
        <v>200</v>
      </c>
      <c r="BM229" s="201" t="s">
        <v>295</v>
      </c>
    </row>
    <row r="230" spans="1:65" s="13" customFormat="1" ht="10.199999999999999">
      <c r="B230" s="203"/>
      <c r="C230" s="204"/>
      <c r="D230" s="205" t="s">
        <v>144</v>
      </c>
      <c r="E230" s="206" t="s">
        <v>1</v>
      </c>
      <c r="F230" s="207" t="s">
        <v>145</v>
      </c>
      <c r="G230" s="204"/>
      <c r="H230" s="206" t="s">
        <v>1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144</v>
      </c>
      <c r="AU230" s="213" t="s">
        <v>92</v>
      </c>
      <c r="AV230" s="13" t="s">
        <v>90</v>
      </c>
      <c r="AW230" s="13" t="s">
        <v>38</v>
      </c>
      <c r="AX230" s="13" t="s">
        <v>82</v>
      </c>
      <c r="AY230" s="213" t="s">
        <v>135</v>
      </c>
    </row>
    <row r="231" spans="1:65" s="14" customFormat="1" ht="10.199999999999999">
      <c r="B231" s="214"/>
      <c r="C231" s="215"/>
      <c r="D231" s="205" t="s">
        <v>144</v>
      </c>
      <c r="E231" s="216" t="s">
        <v>1</v>
      </c>
      <c r="F231" s="217" t="s">
        <v>202</v>
      </c>
      <c r="G231" s="215"/>
      <c r="H231" s="218">
        <v>334.88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144</v>
      </c>
      <c r="AU231" s="224" t="s">
        <v>92</v>
      </c>
      <c r="AV231" s="14" t="s">
        <v>92</v>
      </c>
      <c r="AW231" s="14" t="s">
        <v>38</v>
      </c>
      <c r="AX231" s="14" t="s">
        <v>90</v>
      </c>
      <c r="AY231" s="224" t="s">
        <v>135</v>
      </c>
    </row>
    <row r="232" spans="1:65" s="2" customFormat="1" ht="24.15" customHeight="1">
      <c r="A232" s="36"/>
      <c r="B232" s="37"/>
      <c r="C232" s="189" t="s">
        <v>296</v>
      </c>
      <c r="D232" s="189" t="s">
        <v>138</v>
      </c>
      <c r="E232" s="190" t="s">
        <v>297</v>
      </c>
      <c r="F232" s="191" t="s">
        <v>298</v>
      </c>
      <c r="G232" s="192" t="s">
        <v>141</v>
      </c>
      <c r="H232" s="193">
        <v>45.405000000000001</v>
      </c>
      <c r="I232" s="194"/>
      <c r="J232" s="195">
        <f>ROUND(I232*H232,2)</f>
        <v>0</v>
      </c>
      <c r="K232" s="196"/>
      <c r="L232" s="41"/>
      <c r="M232" s="197" t="s">
        <v>1</v>
      </c>
      <c r="N232" s="198" t="s">
        <v>47</v>
      </c>
      <c r="O232" s="73"/>
      <c r="P232" s="199">
        <f>O232*H232</f>
        <v>0</v>
      </c>
      <c r="Q232" s="199">
        <v>9.3999999999999997E-4</v>
      </c>
      <c r="R232" s="199">
        <f>Q232*H232</f>
        <v>4.2680700000000002E-2</v>
      </c>
      <c r="S232" s="199">
        <v>0</v>
      </c>
      <c r="T232" s="20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1" t="s">
        <v>200</v>
      </c>
      <c r="AT232" s="201" t="s">
        <v>138</v>
      </c>
      <c r="AU232" s="201" t="s">
        <v>92</v>
      </c>
      <c r="AY232" s="18" t="s">
        <v>135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8" t="s">
        <v>90</v>
      </c>
      <c r="BK232" s="202">
        <f>ROUND(I232*H232,2)</f>
        <v>0</v>
      </c>
      <c r="BL232" s="18" t="s">
        <v>200</v>
      </c>
      <c r="BM232" s="201" t="s">
        <v>299</v>
      </c>
    </row>
    <row r="233" spans="1:65" s="13" customFormat="1" ht="10.199999999999999">
      <c r="B233" s="203"/>
      <c r="C233" s="204"/>
      <c r="D233" s="205" t="s">
        <v>144</v>
      </c>
      <c r="E233" s="206" t="s">
        <v>1</v>
      </c>
      <c r="F233" s="207" t="s">
        <v>145</v>
      </c>
      <c r="G233" s="204"/>
      <c r="H233" s="206" t="s">
        <v>1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144</v>
      </c>
      <c r="AU233" s="213" t="s">
        <v>92</v>
      </c>
      <c r="AV233" s="13" t="s">
        <v>90</v>
      </c>
      <c r="AW233" s="13" t="s">
        <v>38</v>
      </c>
      <c r="AX233" s="13" t="s">
        <v>82</v>
      </c>
      <c r="AY233" s="213" t="s">
        <v>135</v>
      </c>
    </row>
    <row r="234" spans="1:65" s="14" customFormat="1" ht="10.199999999999999">
      <c r="B234" s="214"/>
      <c r="C234" s="215"/>
      <c r="D234" s="205" t="s">
        <v>144</v>
      </c>
      <c r="E234" s="216" t="s">
        <v>1</v>
      </c>
      <c r="F234" s="217" t="s">
        <v>207</v>
      </c>
      <c r="G234" s="215"/>
      <c r="H234" s="218">
        <v>45.405000000000001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144</v>
      </c>
      <c r="AU234" s="224" t="s">
        <v>92</v>
      </c>
      <c r="AV234" s="14" t="s">
        <v>92</v>
      </c>
      <c r="AW234" s="14" t="s">
        <v>38</v>
      </c>
      <c r="AX234" s="14" t="s">
        <v>90</v>
      </c>
      <c r="AY234" s="224" t="s">
        <v>135</v>
      </c>
    </row>
    <row r="235" spans="1:65" s="2" customFormat="1" ht="55.5" customHeight="1">
      <c r="A235" s="36"/>
      <c r="B235" s="37"/>
      <c r="C235" s="229" t="s">
        <v>300</v>
      </c>
      <c r="D235" s="229" t="s">
        <v>209</v>
      </c>
      <c r="E235" s="230" t="s">
        <v>301</v>
      </c>
      <c r="F235" s="231" t="s">
        <v>302</v>
      </c>
      <c r="G235" s="232" t="s">
        <v>141</v>
      </c>
      <c r="H235" s="233">
        <v>437.32799999999997</v>
      </c>
      <c r="I235" s="234"/>
      <c r="J235" s="235">
        <f>ROUND(I235*H235,2)</f>
        <v>0</v>
      </c>
      <c r="K235" s="236"/>
      <c r="L235" s="237"/>
      <c r="M235" s="238" t="s">
        <v>1</v>
      </c>
      <c r="N235" s="239" t="s">
        <v>47</v>
      </c>
      <c r="O235" s="73"/>
      <c r="P235" s="199">
        <f>O235*H235</f>
        <v>0</v>
      </c>
      <c r="Q235" s="199">
        <v>4.7000000000000002E-3</v>
      </c>
      <c r="R235" s="199">
        <f>Q235*H235</f>
        <v>2.0554416</v>
      </c>
      <c r="S235" s="199">
        <v>0</v>
      </c>
      <c r="T235" s="20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1" t="s">
        <v>213</v>
      </c>
      <c r="AT235" s="201" t="s">
        <v>209</v>
      </c>
      <c r="AU235" s="201" t="s">
        <v>92</v>
      </c>
      <c r="AY235" s="18" t="s">
        <v>135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18" t="s">
        <v>90</v>
      </c>
      <c r="BK235" s="202">
        <f>ROUND(I235*H235,2)</f>
        <v>0</v>
      </c>
      <c r="BL235" s="18" t="s">
        <v>200</v>
      </c>
      <c r="BM235" s="201" t="s">
        <v>303</v>
      </c>
    </row>
    <row r="236" spans="1:65" s="2" customFormat="1" ht="19.2">
      <c r="A236" s="36"/>
      <c r="B236" s="37"/>
      <c r="C236" s="38"/>
      <c r="D236" s="205" t="s">
        <v>170</v>
      </c>
      <c r="E236" s="38"/>
      <c r="F236" s="225" t="s">
        <v>229</v>
      </c>
      <c r="G236" s="38"/>
      <c r="H236" s="38"/>
      <c r="I236" s="226"/>
      <c r="J236" s="38"/>
      <c r="K236" s="38"/>
      <c r="L236" s="41"/>
      <c r="M236" s="227"/>
      <c r="N236" s="228"/>
      <c r="O236" s="73"/>
      <c r="P236" s="73"/>
      <c r="Q236" s="73"/>
      <c r="R236" s="73"/>
      <c r="S236" s="73"/>
      <c r="T236" s="74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8" t="s">
        <v>170</v>
      </c>
      <c r="AU236" s="18" t="s">
        <v>92</v>
      </c>
    </row>
    <row r="237" spans="1:65" s="13" customFormat="1" ht="10.199999999999999">
      <c r="B237" s="203"/>
      <c r="C237" s="204"/>
      <c r="D237" s="205" t="s">
        <v>144</v>
      </c>
      <c r="E237" s="206" t="s">
        <v>1</v>
      </c>
      <c r="F237" s="207" t="s">
        <v>145</v>
      </c>
      <c r="G237" s="204"/>
      <c r="H237" s="206" t="s">
        <v>1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144</v>
      </c>
      <c r="AU237" s="213" t="s">
        <v>92</v>
      </c>
      <c r="AV237" s="13" t="s">
        <v>90</v>
      </c>
      <c r="AW237" s="13" t="s">
        <v>38</v>
      </c>
      <c r="AX237" s="13" t="s">
        <v>82</v>
      </c>
      <c r="AY237" s="213" t="s">
        <v>135</v>
      </c>
    </row>
    <row r="238" spans="1:65" s="13" customFormat="1" ht="10.199999999999999">
      <c r="B238" s="203"/>
      <c r="C238" s="204"/>
      <c r="D238" s="205" t="s">
        <v>144</v>
      </c>
      <c r="E238" s="206" t="s">
        <v>1</v>
      </c>
      <c r="F238" s="207" t="s">
        <v>216</v>
      </c>
      <c r="G238" s="204"/>
      <c r="H238" s="206" t="s">
        <v>1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144</v>
      </c>
      <c r="AU238" s="213" t="s">
        <v>92</v>
      </c>
      <c r="AV238" s="13" t="s">
        <v>90</v>
      </c>
      <c r="AW238" s="13" t="s">
        <v>38</v>
      </c>
      <c r="AX238" s="13" t="s">
        <v>82</v>
      </c>
      <c r="AY238" s="213" t="s">
        <v>135</v>
      </c>
    </row>
    <row r="239" spans="1:65" s="14" customFormat="1" ht="10.199999999999999">
      <c r="B239" s="214"/>
      <c r="C239" s="215"/>
      <c r="D239" s="205" t="s">
        <v>144</v>
      </c>
      <c r="E239" s="216" t="s">
        <v>1</v>
      </c>
      <c r="F239" s="217" t="s">
        <v>217</v>
      </c>
      <c r="G239" s="215"/>
      <c r="H239" s="218">
        <v>334.88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144</v>
      </c>
      <c r="AU239" s="224" t="s">
        <v>92</v>
      </c>
      <c r="AV239" s="14" t="s">
        <v>92</v>
      </c>
      <c r="AW239" s="14" t="s">
        <v>38</v>
      </c>
      <c r="AX239" s="14" t="s">
        <v>82</v>
      </c>
      <c r="AY239" s="224" t="s">
        <v>135</v>
      </c>
    </row>
    <row r="240" spans="1:65" s="14" customFormat="1" ht="10.199999999999999">
      <c r="B240" s="214"/>
      <c r="C240" s="215"/>
      <c r="D240" s="205" t="s">
        <v>144</v>
      </c>
      <c r="E240" s="216" t="s">
        <v>1</v>
      </c>
      <c r="F240" s="217" t="s">
        <v>218</v>
      </c>
      <c r="G240" s="215"/>
      <c r="H240" s="218">
        <v>45.405000000000001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144</v>
      </c>
      <c r="AU240" s="224" t="s">
        <v>92</v>
      </c>
      <c r="AV240" s="14" t="s">
        <v>92</v>
      </c>
      <c r="AW240" s="14" t="s">
        <v>38</v>
      </c>
      <c r="AX240" s="14" t="s">
        <v>82</v>
      </c>
      <c r="AY240" s="224" t="s">
        <v>135</v>
      </c>
    </row>
    <row r="241" spans="1:65" s="15" customFormat="1" ht="10.199999999999999">
      <c r="B241" s="240"/>
      <c r="C241" s="241"/>
      <c r="D241" s="205" t="s">
        <v>144</v>
      </c>
      <c r="E241" s="242" t="s">
        <v>1</v>
      </c>
      <c r="F241" s="243" t="s">
        <v>219</v>
      </c>
      <c r="G241" s="241"/>
      <c r="H241" s="244">
        <v>380.28500000000003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144</v>
      </c>
      <c r="AU241" s="250" t="s">
        <v>92</v>
      </c>
      <c r="AV241" s="15" t="s">
        <v>142</v>
      </c>
      <c r="AW241" s="15" t="s">
        <v>38</v>
      </c>
      <c r="AX241" s="15" t="s">
        <v>90</v>
      </c>
      <c r="AY241" s="250" t="s">
        <v>135</v>
      </c>
    </row>
    <row r="242" spans="1:65" s="14" customFormat="1" ht="10.199999999999999">
      <c r="B242" s="214"/>
      <c r="C242" s="215"/>
      <c r="D242" s="205" t="s">
        <v>144</v>
      </c>
      <c r="E242" s="215"/>
      <c r="F242" s="217" t="s">
        <v>304</v>
      </c>
      <c r="G242" s="215"/>
      <c r="H242" s="218">
        <v>437.32799999999997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144</v>
      </c>
      <c r="AU242" s="224" t="s">
        <v>92</v>
      </c>
      <c r="AV242" s="14" t="s">
        <v>92</v>
      </c>
      <c r="AW242" s="14" t="s">
        <v>4</v>
      </c>
      <c r="AX242" s="14" t="s">
        <v>90</v>
      </c>
      <c r="AY242" s="224" t="s">
        <v>135</v>
      </c>
    </row>
    <row r="243" spans="1:65" s="2" customFormat="1" ht="33" customHeight="1">
      <c r="A243" s="36"/>
      <c r="B243" s="37"/>
      <c r="C243" s="189" t="s">
        <v>305</v>
      </c>
      <c r="D243" s="189" t="s">
        <v>138</v>
      </c>
      <c r="E243" s="190" t="s">
        <v>306</v>
      </c>
      <c r="F243" s="191" t="s">
        <v>307</v>
      </c>
      <c r="G243" s="192" t="s">
        <v>141</v>
      </c>
      <c r="H243" s="193">
        <v>334.88</v>
      </c>
      <c r="I243" s="194"/>
      <c r="J243" s="195">
        <f>ROUND(I243*H243,2)</f>
        <v>0</v>
      </c>
      <c r="K243" s="196"/>
      <c r="L243" s="41"/>
      <c r="M243" s="197" t="s">
        <v>1</v>
      </c>
      <c r="N243" s="198" t="s">
        <v>47</v>
      </c>
      <c r="O243" s="73"/>
      <c r="P243" s="199">
        <f>O243*H243</f>
        <v>0</v>
      </c>
      <c r="Q243" s="199">
        <v>0</v>
      </c>
      <c r="R243" s="199">
        <f>Q243*H243</f>
        <v>0</v>
      </c>
      <c r="S243" s="199">
        <v>3.7599999999999999E-3</v>
      </c>
      <c r="T243" s="200">
        <f>S243*H243</f>
        <v>1.2591488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1" t="s">
        <v>200</v>
      </c>
      <c r="AT243" s="201" t="s">
        <v>138</v>
      </c>
      <c r="AU243" s="201" t="s">
        <v>92</v>
      </c>
      <c r="AY243" s="18" t="s">
        <v>135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18" t="s">
        <v>90</v>
      </c>
      <c r="BK243" s="202">
        <f>ROUND(I243*H243,2)</f>
        <v>0</v>
      </c>
      <c r="BL243" s="18" t="s">
        <v>200</v>
      </c>
      <c r="BM243" s="201" t="s">
        <v>308</v>
      </c>
    </row>
    <row r="244" spans="1:65" s="13" customFormat="1" ht="10.199999999999999">
      <c r="B244" s="203"/>
      <c r="C244" s="204"/>
      <c r="D244" s="205" t="s">
        <v>144</v>
      </c>
      <c r="E244" s="206" t="s">
        <v>1</v>
      </c>
      <c r="F244" s="207" t="s">
        <v>280</v>
      </c>
      <c r="G244" s="204"/>
      <c r="H244" s="206" t="s">
        <v>1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144</v>
      </c>
      <c r="AU244" s="213" t="s">
        <v>92</v>
      </c>
      <c r="AV244" s="13" t="s">
        <v>90</v>
      </c>
      <c r="AW244" s="13" t="s">
        <v>38</v>
      </c>
      <c r="AX244" s="13" t="s">
        <v>82</v>
      </c>
      <c r="AY244" s="213" t="s">
        <v>135</v>
      </c>
    </row>
    <row r="245" spans="1:65" s="14" customFormat="1" ht="10.199999999999999">
      <c r="B245" s="214"/>
      <c r="C245" s="215"/>
      <c r="D245" s="205" t="s">
        <v>144</v>
      </c>
      <c r="E245" s="216" t="s">
        <v>1</v>
      </c>
      <c r="F245" s="217" t="s">
        <v>291</v>
      </c>
      <c r="G245" s="215"/>
      <c r="H245" s="218">
        <v>334.88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144</v>
      </c>
      <c r="AU245" s="224" t="s">
        <v>92</v>
      </c>
      <c r="AV245" s="14" t="s">
        <v>92</v>
      </c>
      <c r="AW245" s="14" t="s">
        <v>38</v>
      </c>
      <c r="AX245" s="14" t="s">
        <v>90</v>
      </c>
      <c r="AY245" s="224" t="s">
        <v>135</v>
      </c>
    </row>
    <row r="246" spans="1:65" s="2" customFormat="1" ht="24.15" customHeight="1">
      <c r="A246" s="36"/>
      <c r="B246" s="37"/>
      <c r="C246" s="189" t="s">
        <v>309</v>
      </c>
      <c r="D246" s="189" t="s">
        <v>138</v>
      </c>
      <c r="E246" s="190" t="s">
        <v>310</v>
      </c>
      <c r="F246" s="191" t="s">
        <v>311</v>
      </c>
      <c r="G246" s="192" t="s">
        <v>141</v>
      </c>
      <c r="H246" s="193">
        <v>20.74</v>
      </c>
      <c r="I246" s="194"/>
      <c r="J246" s="195">
        <f>ROUND(I246*H246,2)</f>
        <v>0</v>
      </c>
      <c r="K246" s="196"/>
      <c r="L246" s="41"/>
      <c r="M246" s="197" t="s">
        <v>1</v>
      </c>
      <c r="N246" s="198" t="s">
        <v>47</v>
      </c>
      <c r="O246" s="73"/>
      <c r="P246" s="199">
        <f>O246*H246</f>
        <v>0</v>
      </c>
      <c r="Q246" s="199">
        <v>0</v>
      </c>
      <c r="R246" s="199">
        <f>Q246*H246</f>
        <v>0</v>
      </c>
      <c r="S246" s="199">
        <v>5.4999999999999997E-3</v>
      </c>
      <c r="T246" s="200">
        <f>S246*H246</f>
        <v>0.11406999999999999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1" t="s">
        <v>200</v>
      </c>
      <c r="AT246" s="201" t="s">
        <v>138</v>
      </c>
      <c r="AU246" s="201" t="s">
        <v>92</v>
      </c>
      <c r="AY246" s="18" t="s">
        <v>135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8" t="s">
        <v>90</v>
      </c>
      <c r="BK246" s="202">
        <f>ROUND(I246*H246,2)</f>
        <v>0</v>
      </c>
      <c r="BL246" s="18" t="s">
        <v>200</v>
      </c>
      <c r="BM246" s="201" t="s">
        <v>312</v>
      </c>
    </row>
    <row r="247" spans="1:65" s="13" customFormat="1" ht="10.199999999999999">
      <c r="B247" s="203"/>
      <c r="C247" s="204"/>
      <c r="D247" s="205" t="s">
        <v>144</v>
      </c>
      <c r="E247" s="206" t="s">
        <v>1</v>
      </c>
      <c r="F247" s="207" t="s">
        <v>280</v>
      </c>
      <c r="G247" s="204"/>
      <c r="H247" s="206" t="s">
        <v>1</v>
      </c>
      <c r="I247" s="208"/>
      <c r="J247" s="204"/>
      <c r="K247" s="204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144</v>
      </c>
      <c r="AU247" s="213" t="s">
        <v>92</v>
      </c>
      <c r="AV247" s="13" t="s">
        <v>90</v>
      </c>
      <c r="AW247" s="13" t="s">
        <v>38</v>
      </c>
      <c r="AX247" s="13" t="s">
        <v>82</v>
      </c>
      <c r="AY247" s="213" t="s">
        <v>135</v>
      </c>
    </row>
    <row r="248" spans="1:65" s="14" customFormat="1" ht="10.199999999999999">
      <c r="B248" s="214"/>
      <c r="C248" s="215"/>
      <c r="D248" s="205" t="s">
        <v>144</v>
      </c>
      <c r="E248" s="216" t="s">
        <v>1</v>
      </c>
      <c r="F248" s="217" t="s">
        <v>313</v>
      </c>
      <c r="G248" s="215"/>
      <c r="H248" s="218">
        <v>20.74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144</v>
      </c>
      <c r="AU248" s="224" t="s">
        <v>92</v>
      </c>
      <c r="AV248" s="14" t="s">
        <v>92</v>
      </c>
      <c r="AW248" s="14" t="s">
        <v>38</v>
      </c>
      <c r="AX248" s="14" t="s">
        <v>90</v>
      </c>
      <c r="AY248" s="224" t="s">
        <v>135</v>
      </c>
    </row>
    <row r="249" spans="1:65" s="2" customFormat="1" ht="33" customHeight="1">
      <c r="A249" s="36"/>
      <c r="B249" s="37"/>
      <c r="C249" s="189" t="s">
        <v>213</v>
      </c>
      <c r="D249" s="189" t="s">
        <v>138</v>
      </c>
      <c r="E249" s="190" t="s">
        <v>314</v>
      </c>
      <c r="F249" s="191" t="s">
        <v>315</v>
      </c>
      <c r="G249" s="192" t="s">
        <v>141</v>
      </c>
      <c r="H249" s="193">
        <v>31.11</v>
      </c>
      <c r="I249" s="194"/>
      <c r="J249" s="195">
        <f>ROUND(I249*H249,2)</f>
        <v>0</v>
      </c>
      <c r="K249" s="196"/>
      <c r="L249" s="41"/>
      <c r="M249" s="197" t="s">
        <v>1</v>
      </c>
      <c r="N249" s="198" t="s">
        <v>47</v>
      </c>
      <c r="O249" s="73"/>
      <c r="P249" s="199">
        <f>O249*H249</f>
        <v>0</v>
      </c>
      <c r="Q249" s="199">
        <v>0</v>
      </c>
      <c r="R249" s="199">
        <f>Q249*H249</f>
        <v>0</v>
      </c>
      <c r="S249" s="199">
        <v>3.2000000000000002E-3</v>
      </c>
      <c r="T249" s="200">
        <f>S249*H249</f>
        <v>9.9552000000000002E-2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1" t="s">
        <v>200</v>
      </c>
      <c r="AT249" s="201" t="s">
        <v>138</v>
      </c>
      <c r="AU249" s="201" t="s">
        <v>92</v>
      </c>
      <c r="AY249" s="18" t="s">
        <v>135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18" t="s">
        <v>90</v>
      </c>
      <c r="BK249" s="202">
        <f>ROUND(I249*H249,2)</f>
        <v>0</v>
      </c>
      <c r="BL249" s="18" t="s">
        <v>200</v>
      </c>
      <c r="BM249" s="201" t="s">
        <v>316</v>
      </c>
    </row>
    <row r="250" spans="1:65" s="13" customFormat="1" ht="10.199999999999999">
      <c r="B250" s="203"/>
      <c r="C250" s="204"/>
      <c r="D250" s="205" t="s">
        <v>144</v>
      </c>
      <c r="E250" s="206" t="s">
        <v>1</v>
      </c>
      <c r="F250" s="207" t="s">
        <v>280</v>
      </c>
      <c r="G250" s="204"/>
      <c r="H250" s="206" t="s">
        <v>1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144</v>
      </c>
      <c r="AU250" s="213" t="s">
        <v>92</v>
      </c>
      <c r="AV250" s="13" t="s">
        <v>90</v>
      </c>
      <c r="AW250" s="13" t="s">
        <v>38</v>
      </c>
      <c r="AX250" s="13" t="s">
        <v>82</v>
      </c>
      <c r="AY250" s="213" t="s">
        <v>135</v>
      </c>
    </row>
    <row r="251" spans="1:65" s="14" customFormat="1" ht="10.199999999999999">
      <c r="B251" s="214"/>
      <c r="C251" s="215"/>
      <c r="D251" s="205" t="s">
        <v>144</v>
      </c>
      <c r="E251" s="216" t="s">
        <v>1</v>
      </c>
      <c r="F251" s="217" t="s">
        <v>317</v>
      </c>
      <c r="G251" s="215"/>
      <c r="H251" s="218">
        <v>31.11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144</v>
      </c>
      <c r="AU251" s="224" t="s">
        <v>92</v>
      </c>
      <c r="AV251" s="14" t="s">
        <v>92</v>
      </c>
      <c r="AW251" s="14" t="s">
        <v>38</v>
      </c>
      <c r="AX251" s="14" t="s">
        <v>90</v>
      </c>
      <c r="AY251" s="224" t="s">
        <v>135</v>
      </c>
    </row>
    <row r="252" spans="1:65" s="2" customFormat="1" ht="24.15" customHeight="1">
      <c r="A252" s="36"/>
      <c r="B252" s="37"/>
      <c r="C252" s="189" t="s">
        <v>318</v>
      </c>
      <c r="D252" s="189" t="s">
        <v>138</v>
      </c>
      <c r="E252" s="190" t="s">
        <v>319</v>
      </c>
      <c r="F252" s="191" t="s">
        <v>320</v>
      </c>
      <c r="G252" s="192" t="s">
        <v>141</v>
      </c>
      <c r="H252" s="193">
        <v>334.88</v>
      </c>
      <c r="I252" s="194"/>
      <c r="J252" s="195">
        <f>ROUND(I252*H252,2)</f>
        <v>0</v>
      </c>
      <c r="K252" s="196"/>
      <c r="L252" s="41"/>
      <c r="M252" s="197" t="s">
        <v>1</v>
      </c>
      <c r="N252" s="198" t="s">
        <v>47</v>
      </c>
      <c r="O252" s="73"/>
      <c r="P252" s="199">
        <f>O252*H252</f>
        <v>0</v>
      </c>
      <c r="Q252" s="199">
        <v>0</v>
      </c>
      <c r="R252" s="199">
        <f>Q252*H252</f>
        <v>0</v>
      </c>
      <c r="S252" s="199">
        <v>8.4000000000000005E-2</v>
      </c>
      <c r="T252" s="200">
        <f>S252*H252</f>
        <v>28.129920000000002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1" t="s">
        <v>200</v>
      </c>
      <c r="AT252" s="201" t="s">
        <v>138</v>
      </c>
      <c r="AU252" s="201" t="s">
        <v>92</v>
      </c>
      <c r="AY252" s="18" t="s">
        <v>135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18" t="s">
        <v>90</v>
      </c>
      <c r="BK252" s="202">
        <f>ROUND(I252*H252,2)</f>
        <v>0</v>
      </c>
      <c r="BL252" s="18" t="s">
        <v>200</v>
      </c>
      <c r="BM252" s="201" t="s">
        <v>321</v>
      </c>
    </row>
    <row r="253" spans="1:65" s="13" customFormat="1" ht="10.199999999999999">
      <c r="B253" s="203"/>
      <c r="C253" s="204"/>
      <c r="D253" s="205" t="s">
        <v>144</v>
      </c>
      <c r="E253" s="206" t="s">
        <v>1</v>
      </c>
      <c r="F253" s="207" t="s">
        <v>280</v>
      </c>
      <c r="G253" s="204"/>
      <c r="H253" s="206" t="s">
        <v>1</v>
      </c>
      <c r="I253" s="208"/>
      <c r="J253" s="204"/>
      <c r="K253" s="204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144</v>
      </c>
      <c r="AU253" s="213" t="s">
        <v>92</v>
      </c>
      <c r="AV253" s="13" t="s">
        <v>90</v>
      </c>
      <c r="AW253" s="13" t="s">
        <v>38</v>
      </c>
      <c r="AX253" s="13" t="s">
        <v>82</v>
      </c>
      <c r="AY253" s="213" t="s">
        <v>135</v>
      </c>
    </row>
    <row r="254" spans="1:65" s="14" customFormat="1" ht="10.199999999999999">
      <c r="B254" s="214"/>
      <c r="C254" s="215"/>
      <c r="D254" s="205" t="s">
        <v>144</v>
      </c>
      <c r="E254" s="216" t="s">
        <v>1</v>
      </c>
      <c r="F254" s="217" t="s">
        <v>291</v>
      </c>
      <c r="G254" s="215"/>
      <c r="H254" s="218">
        <v>334.88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144</v>
      </c>
      <c r="AU254" s="224" t="s">
        <v>92</v>
      </c>
      <c r="AV254" s="14" t="s">
        <v>92</v>
      </c>
      <c r="AW254" s="14" t="s">
        <v>38</v>
      </c>
      <c r="AX254" s="14" t="s">
        <v>90</v>
      </c>
      <c r="AY254" s="224" t="s">
        <v>135</v>
      </c>
    </row>
    <row r="255" spans="1:65" s="2" customFormat="1" ht="24.15" customHeight="1">
      <c r="A255" s="36"/>
      <c r="B255" s="37"/>
      <c r="C255" s="189" t="s">
        <v>322</v>
      </c>
      <c r="D255" s="189" t="s">
        <v>138</v>
      </c>
      <c r="E255" s="190" t="s">
        <v>323</v>
      </c>
      <c r="F255" s="191" t="s">
        <v>324</v>
      </c>
      <c r="G255" s="192" t="s">
        <v>161</v>
      </c>
      <c r="H255" s="193">
        <v>27.433</v>
      </c>
      <c r="I255" s="194"/>
      <c r="J255" s="195">
        <f>ROUND(I255*H255,2)</f>
        <v>0</v>
      </c>
      <c r="K255" s="196"/>
      <c r="L255" s="41"/>
      <c r="M255" s="197" t="s">
        <v>1</v>
      </c>
      <c r="N255" s="198" t="s">
        <v>47</v>
      </c>
      <c r="O255" s="73"/>
      <c r="P255" s="199">
        <f>O255*H255</f>
        <v>0</v>
      </c>
      <c r="Q255" s="199">
        <v>0</v>
      </c>
      <c r="R255" s="199">
        <f>Q255*H255</f>
        <v>0</v>
      </c>
      <c r="S255" s="199">
        <v>0</v>
      </c>
      <c r="T255" s="20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1" t="s">
        <v>200</v>
      </c>
      <c r="AT255" s="201" t="s">
        <v>138</v>
      </c>
      <c r="AU255" s="201" t="s">
        <v>92</v>
      </c>
      <c r="AY255" s="18" t="s">
        <v>135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8" t="s">
        <v>90</v>
      </c>
      <c r="BK255" s="202">
        <f>ROUND(I255*H255,2)</f>
        <v>0</v>
      </c>
      <c r="BL255" s="18" t="s">
        <v>200</v>
      </c>
      <c r="BM255" s="201" t="s">
        <v>325</v>
      </c>
    </row>
    <row r="256" spans="1:65" s="12" customFormat="1" ht="22.8" customHeight="1">
      <c r="B256" s="173"/>
      <c r="C256" s="174"/>
      <c r="D256" s="175" t="s">
        <v>81</v>
      </c>
      <c r="E256" s="187" t="s">
        <v>326</v>
      </c>
      <c r="F256" s="187" t="s">
        <v>327</v>
      </c>
      <c r="G256" s="174"/>
      <c r="H256" s="174"/>
      <c r="I256" s="177"/>
      <c r="J256" s="188">
        <f>BK256</f>
        <v>0</v>
      </c>
      <c r="K256" s="174"/>
      <c r="L256" s="179"/>
      <c r="M256" s="180"/>
      <c r="N256" s="181"/>
      <c r="O256" s="181"/>
      <c r="P256" s="182">
        <f>SUM(P257:P278)</f>
        <v>0</v>
      </c>
      <c r="Q256" s="181"/>
      <c r="R256" s="182">
        <f>SUM(R257:R278)</f>
        <v>3.2301294</v>
      </c>
      <c r="S256" s="181"/>
      <c r="T256" s="183">
        <f>SUM(T257:T278)</f>
        <v>0.58604000000000001</v>
      </c>
      <c r="AR256" s="184" t="s">
        <v>92</v>
      </c>
      <c r="AT256" s="185" t="s">
        <v>81</v>
      </c>
      <c r="AU256" s="185" t="s">
        <v>90</v>
      </c>
      <c r="AY256" s="184" t="s">
        <v>135</v>
      </c>
      <c r="BK256" s="186">
        <f>SUM(BK257:BK278)</f>
        <v>0</v>
      </c>
    </row>
    <row r="257" spans="1:65" s="2" customFormat="1" ht="33" customHeight="1">
      <c r="A257" s="36"/>
      <c r="B257" s="37"/>
      <c r="C257" s="189" t="s">
        <v>328</v>
      </c>
      <c r="D257" s="189" t="s">
        <v>138</v>
      </c>
      <c r="E257" s="190" t="s">
        <v>329</v>
      </c>
      <c r="F257" s="191" t="s">
        <v>330</v>
      </c>
      <c r="G257" s="192" t="s">
        <v>141</v>
      </c>
      <c r="H257" s="193">
        <v>334.88</v>
      </c>
      <c r="I257" s="194"/>
      <c r="J257" s="195">
        <f>ROUND(I257*H257,2)</f>
        <v>0</v>
      </c>
      <c r="K257" s="196"/>
      <c r="L257" s="41"/>
      <c r="M257" s="197" t="s">
        <v>1</v>
      </c>
      <c r="N257" s="198" t="s">
        <v>47</v>
      </c>
      <c r="O257" s="73"/>
      <c r="P257" s="199">
        <f>O257*H257</f>
        <v>0</v>
      </c>
      <c r="Q257" s="199">
        <v>0</v>
      </c>
      <c r="R257" s="199">
        <f>Q257*H257</f>
        <v>0</v>
      </c>
      <c r="S257" s="199">
        <v>1.75E-3</v>
      </c>
      <c r="T257" s="200">
        <f>S257*H257</f>
        <v>0.58604000000000001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1" t="s">
        <v>200</v>
      </c>
      <c r="AT257" s="201" t="s">
        <v>138</v>
      </c>
      <c r="AU257" s="201" t="s">
        <v>92</v>
      </c>
      <c r="AY257" s="18" t="s">
        <v>135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18" t="s">
        <v>90</v>
      </c>
      <c r="BK257" s="202">
        <f>ROUND(I257*H257,2)</f>
        <v>0</v>
      </c>
      <c r="BL257" s="18" t="s">
        <v>200</v>
      </c>
      <c r="BM257" s="201" t="s">
        <v>331</v>
      </c>
    </row>
    <row r="258" spans="1:65" s="13" customFormat="1" ht="10.199999999999999">
      <c r="B258" s="203"/>
      <c r="C258" s="204"/>
      <c r="D258" s="205" t="s">
        <v>144</v>
      </c>
      <c r="E258" s="206" t="s">
        <v>1</v>
      </c>
      <c r="F258" s="207" t="s">
        <v>280</v>
      </c>
      <c r="G258" s="204"/>
      <c r="H258" s="206" t="s">
        <v>1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144</v>
      </c>
      <c r="AU258" s="213" t="s">
        <v>92</v>
      </c>
      <c r="AV258" s="13" t="s">
        <v>90</v>
      </c>
      <c r="AW258" s="13" t="s">
        <v>38</v>
      </c>
      <c r="AX258" s="13" t="s">
        <v>82</v>
      </c>
      <c r="AY258" s="213" t="s">
        <v>135</v>
      </c>
    </row>
    <row r="259" spans="1:65" s="14" customFormat="1" ht="10.199999999999999">
      <c r="B259" s="214"/>
      <c r="C259" s="215"/>
      <c r="D259" s="205" t="s">
        <v>144</v>
      </c>
      <c r="E259" s="216" t="s">
        <v>1</v>
      </c>
      <c r="F259" s="217" t="s">
        <v>291</v>
      </c>
      <c r="G259" s="215"/>
      <c r="H259" s="218">
        <v>334.88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144</v>
      </c>
      <c r="AU259" s="224" t="s">
        <v>92</v>
      </c>
      <c r="AV259" s="14" t="s">
        <v>92</v>
      </c>
      <c r="AW259" s="14" t="s">
        <v>38</v>
      </c>
      <c r="AX259" s="14" t="s">
        <v>90</v>
      </c>
      <c r="AY259" s="224" t="s">
        <v>135</v>
      </c>
    </row>
    <row r="260" spans="1:65" s="2" customFormat="1" ht="33" customHeight="1">
      <c r="A260" s="36"/>
      <c r="B260" s="37"/>
      <c r="C260" s="189" t="s">
        <v>332</v>
      </c>
      <c r="D260" s="189" t="s">
        <v>138</v>
      </c>
      <c r="E260" s="190" t="s">
        <v>333</v>
      </c>
      <c r="F260" s="191" t="s">
        <v>334</v>
      </c>
      <c r="G260" s="192" t="s">
        <v>141</v>
      </c>
      <c r="H260" s="193">
        <v>334.88</v>
      </c>
      <c r="I260" s="194"/>
      <c r="J260" s="195">
        <f>ROUND(I260*H260,2)</f>
        <v>0</v>
      </c>
      <c r="K260" s="196"/>
      <c r="L260" s="41"/>
      <c r="M260" s="197" t="s">
        <v>1</v>
      </c>
      <c r="N260" s="198" t="s">
        <v>47</v>
      </c>
      <c r="O260" s="73"/>
      <c r="P260" s="199">
        <f>O260*H260</f>
        <v>0</v>
      </c>
      <c r="Q260" s="199">
        <v>1.2E-4</v>
      </c>
      <c r="R260" s="199">
        <f>Q260*H260</f>
        <v>4.0185600000000002E-2</v>
      </c>
      <c r="S260" s="199">
        <v>0</v>
      </c>
      <c r="T260" s="20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1" t="s">
        <v>200</v>
      </c>
      <c r="AT260" s="201" t="s">
        <v>138</v>
      </c>
      <c r="AU260" s="201" t="s">
        <v>92</v>
      </c>
      <c r="AY260" s="18" t="s">
        <v>135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18" t="s">
        <v>90</v>
      </c>
      <c r="BK260" s="202">
        <f>ROUND(I260*H260,2)</f>
        <v>0</v>
      </c>
      <c r="BL260" s="18" t="s">
        <v>200</v>
      </c>
      <c r="BM260" s="201" t="s">
        <v>335</v>
      </c>
    </row>
    <row r="261" spans="1:65" s="13" customFormat="1" ht="10.199999999999999">
      <c r="B261" s="203"/>
      <c r="C261" s="204"/>
      <c r="D261" s="205" t="s">
        <v>144</v>
      </c>
      <c r="E261" s="206" t="s">
        <v>1</v>
      </c>
      <c r="F261" s="207" t="s">
        <v>145</v>
      </c>
      <c r="G261" s="204"/>
      <c r="H261" s="206" t="s">
        <v>1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144</v>
      </c>
      <c r="AU261" s="213" t="s">
        <v>92</v>
      </c>
      <c r="AV261" s="13" t="s">
        <v>90</v>
      </c>
      <c r="AW261" s="13" t="s">
        <v>38</v>
      </c>
      <c r="AX261" s="13" t="s">
        <v>82</v>
      </c>
      <c r="AY261" s="213" t="s">
        <v>135</v>
      </c>
    </row>
    <row r="262" spans="1:65" s="14" customFormat="1" ht="10.199999999999999">
      <c r="B262" s="214"/>
      <c r="C262" s="215"/>
      <c r="D262" s="205" t="s">
        <v>144</v>
      </c>
      <c r="E262" s="216" t="s">
        <v>1</v>
      </c>
      <c r="F262" s="217" t="s">
        <v>202</v>
      </c>
      <c r="G262" s="215"/>
      <c r="H262" s="218">
        <v>334.88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144</v>
      </c>
      <c r="AU262" s="224" t="s">
        <v>92</v>
      </c>
      <c r="AV262" s="14" t="s">
        <v>92</v>
      </c>
      <c r="AW262" s="14" t="s">
        <v>38</v>
      </c>
      <c r="AX262" s="14" t="s">
        <v>90</v>
      </c>
      <c r="AY262" s="224" t="s">
        <v>135</v>
      </c>
    </row>
    <row r="263" spans="1:65" s="2" customFormat="1" ht="24.15" customHeight="1">
      <c r="A263" s="36"/>
      <c r="B263" s="37"/>
      <c r="C263" s="229" t="s">
        <v>336</v>
      </c>
      <c r="D263" s="229" t="s">
        <v>209</v>
      </c>
      <c r="E263" s="230" t="s">
        <v>337</v>
      </c>
      <c r="F263" s="231" t="s">
        <v>338</v>
      </c>
      <c r="G263" s="232" t="s">
        <v>141</v>
      </c>
      <c r="H263" s="233">
        <v>351.62400000000002</v>
      </c>
      <c r="I263" s="234"/>
      <c r="J263" s="235">
        <f>ROUND(I263*H263,2)</f>
        <v>0</v>
      </c>
      <c r="K263" s="236"/>
      <c r="L263" s="237"/>
      <c r="M263" s="238" t="s">
        <v>1</v>
      </c>
      <c r="N263" s="239" t="s">
        <v>47</v>
      </c>
      <c r="O263" s="73"/>
      <c r="P263" s="199">
        <f>O263*H263</f>
        <v>0</v>
      </c>
      <c r="Q263" s="199">
        <v>4.7999999999999996E-3</v>
      </c>
      <c r="R263" s="199">
        <f>Q263*H263</f>
        <v>1.6877952000000001</v>
      </c>
      <c r="S263" s="199">
        <v>0</v>
      </c>
      <c r="T263" s="20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1" t="s">
        <v>213</v>
      </c>
      <c r="AT263" s="201" t="s">
        <v>209</v>
      </c>
      <c r="AU263" s="201" t="s">
        <v>92</v>
      </c>
      <c r="AY263" s="18" t="s">
        <v>135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8" t="s">
        <v>90</v>
      </c>
      <c r="BK263" s="202">
        <f>ROUND(I263*H263,2)</f>
        <v>0</v>
      </c>
      <c r="BL263" s="18" t="s">
        <v>200</v>
      </c>
      <c r="BM263" s="201" t="s">
        <v>339</v>
      </c>
    </row>
    <row r="264" spans="1:65" s="2" customFormat="1" ht="19.2">
      <c r="A264" s="36"/>
      <c r="B264" s="37"/>
      <c r="C264" s="38"/>
      <c r="D264" s="205" t="s">
        <v>170</v>
      </c>
      <c r="E264" s="38"/>
      <c r="F264" s="225" t="s">
        <v>340</v>
      </c>
      <c r="G264" s="38"/>
      <c r="H264" s="38"/>
      <c r="I264" s="226"/>
      <c r="J264" s="38"/>
      <c r="K264" s="38"/>
      <c r="L264" s="41"/>
      <c r="M264" s="227"/>
      <c r="N264" s="228"/>
      <c r="O264" s="73"/>
      <c r="P264" s="73"/>
      <c r="Q264" s="73"/>
      <c r="R264" s="73"/>
      <c r="S264" s="73"/>
      <c r="T264" s="74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8" t="s">
        <v>170</v>
      </c>
      <c r="AU264" s="18" t="s">
        <v>92</v>
      </c>
    </row>
    <row r="265" spans="1:65" s="13" customFormat="1" ht="10.199999999999999">
      <c r="B265" s="203"/>
      <c r="C265" s="204"/>
      <c r="D265" s="205" t="s">
        <v>144</v>
      </c>
      <c r="E265" s="206" t="s">
        <v>1</v>
      </c>
      <c r="F265" s="207" t="s">
        <v>145</v>
      </c>
      <c r="G265" s="204"/>
      <c r="H265" s="206" t="s">
        <v>1</v>
      </c>
      <c r="I265" s="208"/>
      <c r="J265" s="204"/>
      <c r="K265" s="204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144</v>
      </c>
      <c r="AU265" s="213" t="s">
        <v>92</v>
      </c>
      <c r="AV265" s="13" t="s">
        <v>90</v>
      </c>
      <c r="AW265" s="13" t="s">
        <v>38</v>
      </c>
      <c r="AX265" s="13" t="s">
        <v>82</v>
      </c>
      <c r="AY265" s="213" t="s">
        <v>135</v>
      </c>
    </row>
    <row r="266" spans="1:65" s="14" customFormat="1" ht="10.199999999999999">
      <c r="B266" s="214"/>
      <c r="C266" s="215"/>
      <c r="D266" s="205" t="s">
        <v>144</v>
      </c>
      <c r="E266" s="216" t="s">
        <v>1</v>
      </c>
      <c r="F266" s="217" t="s">
        <v>202</v>
      </c>
      <c r="G266" s="215"/>
      <c r="H266" s="218">
        <v>334.88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144</v>
      </c>
      <c r="AU266" s="224" t="s">
        <v>92</v>
      </c>
      <c r="AV266" s="14" t="s">
        <v>92</v>
      </c>
      <c r="AW266" s="14" t="s">
        <v>38</v>
      </c>
      <c r="AX266" s="14" t="s">
        <v>90</v>
      </c>
      <c r="AY266" s="224" t="s">
        <v>135</v>
      </c>
    </row>
    <row r="267" spans="1:65" s="14" customFormat="1" ht="10.199999999999999">
      <c r="B267" s="214"/>
      <c r="C267" s="215"/>
      <c r="D267" s="205" t="s">
        <v>144</v>
      </c>
      <c r="E267" s="215"/>
      <c r="F267" s="217" t="s">
        <v>341</v>
      </c>
      <c r="G267" s="215"/>
      <c r="H267" s="218">
        <v>351.62400000000002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144</v>
      </c>
      <c r="AU267" s="224" t="s">
        <v>92</v>
      </c>
      <c r="AV267" s="14" t="s">
        <v>92</v>
      </c>
      <c r="AW267" s="14" t="s">
        <v>4</v>
      </c>
      <c r="AX267" s="14" t="s">
        <v>90</v>
      </c>
      <c r="AY267" s="224" t="s">
        <v>135</v>
      </c>
    </row>
    <row r="268" spans="1:65" s="2" customFormat="1" ht="24.15" customHeight="1">
      <c r="A268" s="36"/>
      <c r="B268" s="37"/>
      <c r="C268" s="189" t="s">
        <v>342</v>
      </c>
      <c r="D268" s="189" t="s">
        <v>138</v>
      </c>
      <c r="E268" s="190" t="s">
        <v>343</v>
      </c>
      <c r="F268" s="191" t="s">
        <v>344</v>
      </c>
      <c r="G268" s="192" t="s">
        <v>141</v>
      </c>
      <c r="H268" s="193">
        <v>334.88</v>
      </c>
      <c r="I268" s="194"/>
      <c r="J268" s="195">
        <f>ROUND(I268*H268,2)</f>
        <v>0</v>
      </c>
      <c r="K268" s="196"/>
      <c r="L268" s="41"/>
      <c r="M268" s="197" t="s">
        <v>1</v>
      </c>
      <c r="N268" s="198" t="s">
        <v>47</v>
      </c>
      <c r="O268" s="73"/>
      <c r="P268" s="199">
        <f>O268*H268</f>
        <v>0</v>
      </c>
      <c r="Q268" s="199">
        <v>1E-4</v>
      </c>
      <c r="R268" s="199">
        <f>Q268*H268</f>
        <v>3.3488000000000004E-2</v>
      </c>
      <c r="S268" s="199">
        <v>0</v>
      </c>
      <c r="T268" s="20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1" t="s">
        <v>200</v>
      </c>
      <c r="AT268" s="201" t="s">
        <v>138</v>
      </c>
      <c r="AU268" s="201" t="s">
        <v>92</v>
      </c>
      <c r="AY268" s="18" t="s">
        <v>135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18" t="s">
        <v>90</v>
      </c>
      <c r="BK268" s="202">
        <f>ROUND(I268*H268,2)</f>
        <v>0</v>
      </c>
      <c r="BL268" s="18" t="s">
        <v>200</v>
      </c>
      <c r="BM268" s="201" t="s">
        <v>345</v>
      </c>
    </row>
    <row r="269" spans="1:65" s="13" customFormat="1" ht="10.199999999999999">
      <c r="B269" s="203"/>
      <c r="C269" s="204"/>
      <c r="D269" s="205" t="s">
        <v>144</v>
      </c>
      <c r="E269" s="206" t="s">
        <v>1</v>
      </c>
      <c r="F269" s="207" t="s">
        <v>145</v>
      </c>
      <c r="G269" s="204"/>
      <c r="H269" s="206" t="s">
        <v>1</v>
      </c>
      <c r="I269" s="208"/>
      <c r="J269" s="204"/>
      <c r="K269" s="204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144</v>
      </c>
      <c r="AU269" s="213" t="s">
        <v>92</v>
      </c>
      <c r="AV269" s="13" t="s">
        <v>90</v>
      </c>
      <c r="AW269" s="13" t="s">
        <v>38</v>
      </c>
      <c r="AX269" s="13" t="s">
        <v>82</v>
      </c>
      <c r="AY269" s="213" t="s">
        <v>135</v>
      </c>
    </row>
    <row r="270" spans="1:65" s="14" customFormat="1" ht="10.199999999999999">
      <c r="B270" s="214"/>
      <c r="C270" s="215"/>
      <c r="D270" s="205" t="s">
        <v>144</v>
      </c>
      <c r="E270" s="216" t="s">
        <v>1</v>
      </c>
      <c r="F270" s="217" t="s">
        <v>202</v>
      </c>
      <c r="G270" s="215"/>
      <c r="H270" s="218">
        <v>334.88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144</v>
      </c>
      <c r="AU270" s="224" t="s">
        <v>92</v>
      </c>
      <c r="AV270" s="14" t="s">
        <v>92</v>
      </c>
      <c r="AW270" s="14" t="s">
        <v>38</v>
      </c>
      <c r="AX270" s="14" t="s">
        <v>90</v>
      </c>
      <c r="AY270" s="224" t="s">
        <v>135</v>
      </c>
    </row>
    <row r="271" spans="1:65" s="2" customFormat="1" ht="33" customHeight="1">
      <c r="A271" s="36"/>
      <c r="B271" s="37"/>
      <c r="C271" s="189" t="s">
        <v>346</v>
      </c>
      <c r="D271" s="189" t="s">
        <v>138</v>
      </c>
      <c r="E271" s="190" t="s">
        <v>347</v>
      </c>
      <c r="F271" s="191" t="s">
        <v>348</v>
      </c>
      <c r="G271" s="192" t="s">
        <v>141</v>
      </c>
      <c r="H271" s="193">
        <v>334.88</v>
      </c>
      <c r="I271" s="194"/>
      <c r="J271" s="195">
        <f>ROUND(I271*H271,2)</f>
        <v>0</v>
      </c>
      <c r="K271" s="196"/>
      <c r="L271" s="41"/>
      <c r="M271" s="197" t="s">
        <v>1</v>
      </c>
      <c r="N271" s="198" t="s">
        <v>47</v>
      </c>
      <c r="O271" s="73"/>
      <c r="P271" s="199">
        <f>O271*H271</f>
        <v>0</v>
      </c>
      <c r="Q271" s="199">
        <v>1.2E-4</v>
      </c>
      <c r="R271" s="199">
        <f>Q271*H271</f>
        <v>4.0185600000000002E-2</v>
      </c>
      <c r="S271" s="199">
        <v>0</v>
      </c>
      <c r="T271" s="20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1" t="s">
        <v>200</v>
      </c>
      <c r="AT271" s="201" t="s">
        <v>138</v>
      </c>
      <c r="AU271" s="201" t="s">
        <v>92</v>
      </c>
      <c r="AY271" s="18" t="s">
        <v>135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18" t="s">
        <v>90</v>
      </c>
      <c r="BK271" s="202">
        <f>ROUND(I271*H271,2)</f>
        <v>0</v>
      </c>
      <c r="BL271" s="18" t="s">
        <v>200</v>
      </c>
      <c r="BM271" s="201" t="s">
        <v>349</v>
      </c>
    </row>
    <row r="272" spans="1:65" s="13" customFormat="1" ht="10.199999999999999">
      <c r="B272" s="203"/>
      <c r="C272" s="204"/>
      <c r="D272" s="205" t="s">
        <v>144</v>
      </c>
      <c r="E272" s="206" t="s">
        <v>1</v>
      </c>
      <c r="F272" s="207" t="s">
        <v>145</v>
      </c>
      <c r="G272" s="204"/>
      <c r="H272" s="206" t="s">
        <v>1</v>
      </c>
      <c r="I272" s="208"/>
      <c r="J272" s="204"/>
      <c r="K272" s="204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144</v>
      </c>
      <c r="AU272" s="213" t="s">
        <v>92</v>
      </c>
      <c r="AV272" s="13" t="s">
        <v>90</v>
      </c>
      <c r="AW272" s="13" t="s">
        <v>38</v>
      </c>
      <c r="AX272" s="13" t="s">
        <v>82</v>
      </c>
      <c r="AY272" s="213" t="s">
        <v>135</v>
      </c>
    </row>
    <row r="273" spans="1:65" s="14" customFormat="1" ht="10.199999999999999">
      <c r="B273" s="214"/>
      <c r="C273" s="215"/>
      <c r="D273" s="205" t="s">
        <v>144</v>
      </c>
      <c r="E273" s="216" t="s">
        <v>1</v>
      </c>
      <c r="F273" s="217" t="s">
        <v>202</v>
      </c>
      <c r="G273" s="215"/>
      <c r="H273" s="218">
        <v>334.88</v>
      </c>
      <c r="I273" s="219"/>
      <c r="J273" s="215"/>
      <c r="K273" s="215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144</v>
      </c>
      <c r="AU273" s="224" t="s">
        <v>92</v>
      </c>
      <c r="AV273" s="14" t="s">
        <v>92</v>
      </c>
      <c r="AW273" s="14" t="s">
        <v>38</v>
      </c>
      <c r="AX273" s="14" t="s">
        <v>90</v>
      </c>
      <c r="AY273" s="224" t="s">
        <v>135</v>
      </c>
    </row>
    <row r="274" spans="1:65" s="2" customFormat="1" ht="24.15" customHeight="1">
      <c r="A274" s="36"/>
      <c r="B274" s="37"/>
      <c r="C274" s="229" t="s">
        <v>350</v>
      </c>
      <c r="D274" s="229" t="s">
        <v>209</v>
      </c>
      <c r="E274" s="230" t="s">
        <v>351</v>
      </c>
      <c r="F274" s="231" t="s">
        <v>352</v>
      </c>
      <c r="G274" s="232" t="s">
        <v>353</v>
      </c>
      <c r="H274" s="233">
        <v>57.139000000000003</v>
      </c>
      <c r="I274" s="234"/>
      <c r="J274" s="235">
        <f>ROUND(I274*H274,2)</f>
        <v>0</v>
      </c>
      <c r="K274" s="236"/>
      <c r="L274" s="237"/>
      <c r="M274" s="238" t="s">
        <v>1</v>
      </c>
      <c r="N274" s="239" t="s">
        <v>47</v>
      </c>
      <c r="O274" s="73"/>
      <c r="P274" s="199">
        <f>O274*H274</f>
        <v>0</v>
      </c>
      <c r="Q274" s="199">
        <v>2.5000000000000001E-2</v>
      </c>
      <c r="R274" s="199">
        <f>Q274*H274</f>
        <v>1.4284750000000002</v>
      </c>
      <c r="S274" s="199">
        <v>0</v>
      </c>
      <c r="T274" s="20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1" t="s">
        <v>213</v>
      </c>
      <c r="AT274" s="201" t="s">
        <v>209</v>
      </c>
      <c r="AU274" s="201" t="s">
        <v>92</v>
      </c>
      <c r="AY274" s="18" t="s">
        <v>135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18" t="s">
        <v>90</v>
      </c>
      <c r="BK274" s="202">
        <f>ROUND(I274*H274,2)</f>
        <v>0</v>
      </c>
      <c r="BL274" s="18" t="s">
        <v>200</v>
      </c>
      <c r="BM274" s="201" t="s">
        <v>354</v>
      </c>
    </row>
    <row r="275" spans="1:65" s="13" customFormat="1" ht="10.199999999999999">
      <c r="B275" s="203"/>
      <c r="C275" s="204"/>
      <c r="D275" s="205" t="s">
        <v>144</v>
      </c>
      <c r="E275" s="206" t="s">
        <v>1</v>
      </c>
      <c r="F275" s="207" t="s">
        <v>145</v>
      </c>
      <c r="G275" s="204"/>
      <c r="H275" s="206" t="s">
        <v>1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144</v>
      </c>
      <c r="AU275" s="213" t="s">
        <v>92</v>
      </c>
      <c r="AV275" s="13" t="s">
        <v>90</v>
      </c>
      <c r="AW275" s="13" t="s">
        <v>38</v>
      </c>
      <c r="AX275" s="13" t="s">
        <v>82</v>
      </c>
      <c r="AY275" s="213" t="s">
        <v>135</v>
      </c>
    </row>
    <row r="276" spans="1:65" s="14" customFormat="1" ht="10.199999999999999">
      <c r="B276" s="214"/>
      <c r="C276" s="215"/>
      <c r="D276" s="205" t="s">
        <v>144</v>
      </c>
      <c r="E276" s="216" t="s">
        <v>1</v>
      </c>
      <c r="F276" s="217" t="s">
        <v>355</v>
      </c>
      <c r="G276" s="215"/>
      <c r="H276" s="218">
        <v>54.417999999999999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144</v>
      </c>
      <c r="AU276" s="224" t="s">
        <v>92</v>
      </c>
      <c r="AV276" s="14" t="s">
        <v>92</v>
      </c>
      <c r="AW276" s="14" t="s">
        <v>38</v>
      </c>
      <c r="AX276" s="14" t="s">
        <v>90</v>
      </c>
      <c r="AY276" s="224" t="s">
        <v>135</v>
      </c>
    </row>
    <row r="277" spans="1:65" s="14" customFormat="1" ht="10.199999999999999">
      <c r="B277" s="214"/>
      <c r="C277" s="215"/>
      <c r="D277" s="205" t="s">
        <v>144</v>
      </c>
      <c r="E277" s="215"/>
      <c r="F277" s="217" t="s">
        <v>356</v>
      </c>
      <c r="G277" s="215"/>
      <c r="H277" s="218">
        <v>57.139000000000003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144</v>
      </c>
      <c r="AU277" s="224" t="s">
        <v>92</v>
      </c>
      <c r="AV277" s="14" t="s">
        <v>92</v>
      </c>
      <c r="AW277" s="14" t="s">
        <v>4</v>
      </c>
      <c r="AX277" s="14" t="s">
        <v>90</v>
      </c>
      <c r="AY277" s="224" t="s">
        <v>135</v>
      </c>
    </row>
    <row r="278" spans="1:65" s="2" customFormat="1" ht="24.15" customHeight="1">
      <c r="A278" s="36"/>
      <c r="B278" s="37"/>
      <c r="C278" s="189" t="s">
        <v>357</v>
      </c>
      <c r="D278" s="189" t="s">
        <v>138</v>
      </c>
      <c r="E278" s="190" t="s">
        <v>358</v>
      </c>
      <c r="F278" s="191" t="s">
        <v>359</v>
      </c>
      <c r="G278" s="192" t="s">
        <v>161</v>
      </c>
      <c r="H278" s="193">
        <v>3.23</v>
      </c>
      <c r="I278" s="194"/>
      <c r="J278" s="195">
        <f>ROUND(I278*H278,2)</f>
        <v>0</v>
      </c>
      <c r="K278" s="196"/>
      <c r="L278" s="41"/>
      <c r="M278" s="197" t="s">
        <v>1</v>
      </c>
      <c r="N278" s="198" t="s">
        <v>47</v>
      </c>
      <c r="O278" s="73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1" t="s">
        <v>200</v>
      </c>
      <c r="AT278" s="201" t="s">
        <v>138</v>
      </c>
      <c r="AU278" s="201" t="s">
        <v>92</v>
      </c>
      <c r="AY278" s="18" t="s">
        <v>135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8" t="s">
        <v>90</v>
      </c>
      <c r="BK278" s="202">
        <f>ROUND(I278*H278,2)</f>
        <v>0</v>
      </c>
      <c r="BL278" s="18" t="s">
        <v>200</v>
      </c>
      <c r="BM278" s="201" t="s">
        <v>360</v>
      </c>
    </row>
    <row r="279" spans="1:65" s="12" customFormat="1" ht="22.8" customHeight="1">
      <c r="B279" s="173"/>
      <c r="C279" s="174"/>
      <c r="D279" s="175" t="s">
        <v>81</v>
      </c>
      <c r="E279" s="187" t="s">
        <v>361</v>
      </c>
      <c r="F279" s="187" t="s">
        <v>362</v>
      </c>
      <c r="G279" s="174"/>
      <c r="H279" s="174"/>
      <c r="I279" s="177"/>
      <c r="J279" s="188">
        <f>BK279</f>
        <v>0</v>
      </c>
      <c r="K279" s="174"/>
      <c r="L279" s="179"/>
      <c r="M279" s="180"/>
      <c r="N279" s="181"/>
      <c r="O279" s="181"/>
      <c r="P279" s="182">
        <f>SUM(P280:P292)</f>
        <v>0</v>
      </c>
      <c r="Q279" s="181"/>
      <c r="R279" s="182">
        <f>SUM(R280:R292)</f>
        <v>1.4766000000000001E-2</v>
      </c>
      <c r="S279" s="181"/>
      <c r="T279" s="183">
        <f>SUM(T280:T292)</f>
        <v>6.0329999999999995E-2</v>
      </c>
      <c r="AR279" s="184" t="s">
        <v>92</v>
      </c>
      <c r="AT279" s="185" t="s">
        <v>81</v>
      </c>
      <c r="AU279" s="185" t="s">
        <v>90</v>
      </c>
      <c r="AY279" s="184" t="s">
        <v>135</v>
      </c>
      <c r="BK279" s="186">
        <f>SUM(BK280:BK292)</f>
        <v>0</v>
      </c>
    </row>
    <row r="280" spans="1:65" s="2" customFormat="1" ht="24.15" customHeight="1">
      <c r="A280" s="36"/>
      <c r="B280" s="37"/>
      <c r="C280" s="189" t="s">
        <v>363</v>
      </c>
      <c r="D280" s="189" t="s">
        <v>138</v>
      </c>
      <c r="E280" s="190" t="s">
        <v>364</v>
      </c>
      <c r="F280" s="191" t="s">
        <v>365</v>
      </c>
      <c r="G280" s="192" t="s">
        <v>366</v>
      </c>
      <c r="H280" s="193">
        <v>0.4</v>
      </c>
      <c r="I280" s="194"/>
      <c r="J280" s="195">
        <f>ROUND(I280*H280,2)</f>
        <v>0</v>
      </c>
      <c r="K280" s="196"/>
      <c r="L280" s="41"/>
      <c r="M280" s="197" t="s">
        <v>1</v>
      </c>
      <c r="N280" s="198" t="s">
        <v>47</v>
      </c>
      <c r="O280" s="73"/>
      <c r="P280" s="199">
        <f>O280*H280</f>
        <v>0</v>
      </c>
      <c r="Q280" s="199">
        <v>6.8700000000000002E-3</v>
      </c>
      <c r="R280" s="199">
        <f>Q280*H280</f>
        <v>2.7480000000000004E-3</v>
      </c>
      <c r="S280" s="199">
        <v>0</v>
      </c>
      <c r="T280" s="20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1" t="s">
        <v>200</v>
      </c>
      <c r="AT280" s="201" t="s">
        <v>138</v>
      </c>
      <c r="AU280" s="201" t="s">
        <v>92</v>
      </c>
      <c r="AY280" s="18" t="s">
        <v>135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18" t="s">
        <v>90</v>
      </c>
      <c r="BK280" s="202">
        <f>ROUND(I280*H280,2)</f>
        <v>0</v>
      </c>
      <c r="BL280" s="18" t="s">
        <v>200</v>
      </c>
      <c r="BM280" s="201" t="s">
        <v>367</v>
      </c>
    </row>
    <row r="281" spans="1:65" s="13" customFormat="1" ht="10.199999999999999">
      <c r="B281" s="203"/>
      <c r="C281" s="204"/>
      <c r="D281" s="205" t="s">
        <v>144</v>
      </c>
      <c r="E281" s="206" t="s">
        <v>1</v>
      </c>
      <c r="F281" s="207" t="s">
        <v>145</v>
      </c>
      <c r="G281" s="204"/>
      <c r="H281" s="206" t="s">
        <v>1</v>
      </c>
      <c r="I281" s="208"/>
      <c r="J281" s="204"/>
      <c r="K281" s="204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144</v>
      </c>
      <c r="AU281" s="213" t="s">
        <v>92</v>
      </c>
      <c r="AV281" s="13" t="s">
        <v>90</v>
      </c>
      <c r="AW281" s="13" t="s">
        <v>38</v>
      </c>
      <c r="AX281" s="13" t="s">
        <v>82</v>
      </c>
      <c r="AY281" s="213" t="s">
        <v>135</v>
      </c>
    </row>
    <row r="282" spans="1:65" s="14" customFormat="1" ht="10.199999999999999">
      <c r="B282" s="214"/>
      <c r="C282" s="215"/>
      <c r="D282" s="205" t="s">
        <v>144</v>
      </c>
      <c r="E282" s="216" t="s">
        <v>1</v>
      </c>
      <c r="F282" s="217" t="s">
        <v>368</v>
      </c>
      <c r="G282" s="215"/>
      <c r="H282" s="218">
        <v>0.4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144</v>
      </c>
      <c r="AU282" s="224" t="s">
        <v>92</v>
      </c>
      <c r="AV282" s="14" t="s">
        <v>92</v>
      </c>
      <c r="AW282" s="14" t="s">
        <v>38</v>
      </c>
      <c r="AX282" s="14" t="s">
        <v>90</v>
      </c>
      <c r="AY282" s="224" t="s">
        <v>135</v>
      </c>
    </row>
    <row r="283" spans="1:65" s="2" customFormat="1" ht="24.15" customHeight="1">
      <c r="A283" s="36"/>
      <c r="B283" s="37"/>
      <c r="C283" s="189" t="s">
        <v>29</v>
      </c>
      <c r="D283" s="189" t="s">
        <v>138</v>
      </c>
      <c r="E283" s="190" t="s">
        <v>369</v>
      </c>
      <c r="F283" s="191" t="s">
        <v>370</v>
      </c>
      <c r="G283" s="192" t="s">
        <v>366</v>
      </c>
      <c r="H283" s="193">
        <v>2.8</v>
      </c>
      <c r="I283" s="194"/>
      <c r="J283" s="195">
        <f>ROUND(I283*H283,2)</f>
        <v>0</v>
      </c>
      <c r="K283" s="196"/>
      <c r="L283" s="41"/>
      <c r="M283" s="197" t="s">
        <v>1</v>
      </c>
      <c r="N283" s="198" t="s">
        <v>47</v>
      </c>
      <c r="O283" s="73"/>
      <c r="P283" s="199">
        <f>O283*H283</f>
        <v>0</v>
      </c>
      <c r="Q283" s="199">
        <v>2.0100000000000001E-3</v>
      </c>
      <c r="R283" s="199">
        <f>Q283*H283</f>
        <v>5.6280000000000002E-3</v>
      </c>
      <c r="S283" s="199">
        <v>0</v>
      </c>
      <c r="T283" s="20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1" t="s">
        <v>200</v>
      </c>
      <c r="AT283" s="201" t="s">
        <v>138</v>
      </c>
      <c r="AU283" s="201" t="s">
        <v>92</v>
      </c>
      <c r="AY283" s="18" t="s">
        <v>135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18" t="s">
        <v>90</v>
      </c>
      <c r="BK283" s="202">
        <f>ROUND(I283*H283,2)</f>
        <v>0</v>
      </c>
      <c r="BL283" s="18" t="s">
        <v>200</v>
      </c>
      <c r="BM283" s="201" t="s">
        <v>371</v>
      </c>
    </row>
    <row r="284" spans="1:65" s="13" customFormat="1" ht="10.199999999999999">
      <c r="B284" s="203"/>
      <c r="C284" s="204"/>
      <c r="D284" s="205" t="s">
        <v>144</v>
      </c>
      <c r="E284" s="206" t="s">
        <v>1</v>
      </c>
      <c r="F284" s="207" t="s">
        <v>145</v>
      </c>
      <c r="G284" s="204"/>
      <c r="H284" s="206" t="s">
        <v>1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144</v>
      </c>
      <c r="AU284" s="213" t="s">
        <v>92</v>
      </c>
      <c r="AV284" s="13" t="s">
        <v>90</v>
      </c>
      <c r="AW284" s="13" t="s">
        <v>38</v>
      </c>
      <c r="AX284" s="13" t="s">
        <v>82</v>
      </c>
      <c r="AY284" s="213" t="s">
        <v>135</v>
      </c>
    </row>
    <row r="285" spans="1:65" s="14" customFormat="1" ht="10.199999999999999">
      <c r="B285" s="214"/>
      <c r="C285" s="215"/>
      <c r="D285" s="205" t="s">
        <v>144</v>
      </c>
      <c r="E285" s="216" t="s">
        <v>1</v>
      </c>
      <c r="F285" s="217" t="s">
        <v>372</v>
      </c>
      <c r="G285" s="215"/>
      <c r="H285" s="218">
        <v>2.8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144</v>
      </c>
      <c r="AU285" s="224" t="s">
        <v>92</v>
      </c>
      <c r="AV285" s="14" t="s">
        <v>92</v>
      </c>
      <c r="AW285" s="14" t="s">
        <v>38</v>
      </c>
      <c r="AX285" s="14" t="s">
        <v>90</v>
      </c>
      <c r="AY285" s="224" t="s">
        <v>135</v>
      </c>
    </row>
    <row r="286" spans="1:65" s="2" customFormat="1" ht="16.5" customHeight="1">
      <c r="A286" s="36"/>
      <c r="B286" s="37"/>
      <c r="C286" s="189" t="s">
        <v>373</v>
      </c>
      <c r="D286" s="189" t="s">
        <v>138</v>
      </c>
      <c r="E286" s="190" t="s">
        <v>374</v>
      </c>
      <c r="F286" s="191" t="s">
        <v>375</v>
      </c>
      <c r="G286" s="192" t="s">
        <v>233</v>
      </c>
      <c r="H286" s="193">
        <v>3</v>
      </c>
      <c r="I286" s="194"/>
      <c r="J286" s="195">
        <f>ROUND(I286*H286,2)</f>
        <v>0</v>
      </c>
      <c r="K286" s="196"/>
      <c r="L286" s="41"/>
      <c r="M286" s="197" t="s">
        <v>1</v>
      </c>
      <c r="N286" s="198" t="s">
        <v>47</v>
      </c>
      <c r="O286" s="73"/>
      <c r="P286" s="199">
        <f>O286*H286</f>
        <v>0</v>
      </c>
      <c r="Q286" s="199">
        <v>0</v>
      </c>
      <c r="R286" s="199">
        <f>Q286*H286</f>
        <v>0</v>
      </c>
      <c r="S286" s="199">
        <v>2.0109999999999999E-2</v>
      </c>
      <c r="T286" s="200">
        <f>S286*H286</f>
        <v>6.0329999999999995E-2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1" t="s">
        <v>200</v>
      </c>
      <c r="AT286" s="201" t="s">
        <v>138</v>
      </c>
      <c r="AU286" s="201" t="s">
        <v>92</v>
      </c>
      <c r="AY286" s="18" t="s">
        <v>135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18" t="s">
        <v>90</v>
      </c>
      <c r="BK286" s="202">
        <f>ROUND(I286*H286,2)</f>
        <v>0</v>
      </c>
      <c r="BL286" s="18" t="s">
        <v>200</v>
      </c>
      <c r="BM286" s="201" t="s">
        <v>376</v>
      </c>
    </row>
    <row r="287" spans="1:65" s="13" customFormat="1" ht="10.199999999999999">
      <c r="B287" s="203"/>
      <c r="C287" s="204"/>
      <c r="D287" s="205" t="s">
        <v>144</v>
      </c>
      <c r="E287" s="206" t="s">
        <v>1</v>
      </c>
      <c r="F287" s="207" t="s">
        <v>280</v>
      </c>
      <c r="G287" s="204"/>
      <c r="H287" s="206" t="s">
        <v>1</v>
      </c>
      <c r="I287" s="208"/>
      <c r="J287" s="204"/>
      <c r="K287" s="204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144</v>
      </c>
      <c r="AU287" s="213" t="s">
        <v>92</v>
      </c>
      <c r="AV287" s="13" t="s">
        <v>90</v>
      </c>
      <c r="AW287" s="13" t="s">
        <v>38</v>
      </c>
      <c r="AX287" s="13" t="s">
        <v>82</v>
      </c>
      <c r="AY287" s="213" t="s">
        <v>135</v>
      </c>
    </row>
    <row r="288" spans="1:65" s="14" customFormat="1" ht="10.199999999999999">
      <c r="B288" s="214"/>
      <c r="C288" s="215"/>
      <c r="D288" s="205" t="s">
        <v>144</v>
      </c>
      <c r="E288" s="216" t="s">
        <v>1</v>
      </c>
      <c r="F288" s="217" t="s">
        <v>377</v>
      </c>
      <c r="G288" s="215"/>
      <c r="H288" s="218">
        <v>3</v>
      </c>
      <c r="I288" s="219"/>
      <c r="J288" s="215"/>
      <c r="K288" s="215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144</v>
      </c>
      <c r="AU288" s="224" t="s">
        <v>92</v>
      </c>
      <c r="AV288" s="14" t="s">
        <v>92</v>
      </c>
      <c r="AW288" s="14" t="s">
        <v>38</v>
      </c>
      <c r="AX288" s="14" t="s">
        <v>90</v>
      </c>
      <c r="AY288" s="224" t="s">
        <v>135</v>
      </c>
    </row>
    <row r="289" spans="1:65" s="2" customFormat="1" ht="37.799999999999997" customHeight="1">
      <c r="A289" s="36"/>
      <c r="B289" s="37"/>
      <c r="C289" s="189" t="s">
        <v>378</v>
      </c>
      <c r="D289" s="189" t="s">
        <v>138</v>
      </c>
      <c r="E289" s="190" t="s">
        <v>379</v>
      </c>
      <c r="F289" s="191" t="s">
        <v>380</v>
      </c>
      <c r="G289" s="192" t="s">
        <v>233</v>
      </c>
      <c r="H289" s="193">
        <v>3</v>
      </c>
      <c r="I289" s="194"/>
      <c r="J289" s="195">
        <f>ROUND(I289*H289,2)</f>
        <v>0</v>
      </c>
      <c r="K289" s="196"/>
      <c r="L289" s="41"/>
      <c r="M289" s="197" t="s">
        <v>1</v>
      </c>
      <c r="N289" s="198" t="s">
        <v>47</v>
      </c>
      <c r="O289" s="73"/>
      <c r="P289" s="199">
        <f>O289*H289</f>
        <v>0</v>
      </c>
      <c r="Q289" s="199">
        <v>2.1299999999999999E-3</v>
      </c>
      <c r="R289" s="199">
        <f>Q289*H289</f>
        <v>6.3899999999999998E-3</v>
      </c>
      <c r="S289" s="199">
        <v>0</v>
      </c>
      <c r="T289" s="20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1" t="s">
        <v>200</v>
      </c>
      <c r="AT289" s="201" t="s">
        <v>138</v>
      </c>
      <c r="AU289" s="201" t="s">
        <v>92</v>
      </c>
      <c r="AY289" s="18" t="s">
        <v>135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8" t="s">
        <v>90</v>
      </c>
      <c r="BK289" s="202">
        <f>ROUND(I289*H289,2)</f>
        <v>0</v>
      </c>
      <c r="BL289" s="18" t="s">
        <v>200</v>
      </c>
      <c r="BM289" s="201" t="s">
        <v>381</v>
      </c>
    </row>
    <row r="290" spans="1:65" s="13" customFormat="1" ht="10.199999999999999">
      <c r="B290" s="203"/>
      <c r="C290" s="204"/>
      <c r="D290" s="205" t="s">
        <v>144</v>
      </c>
      <c r="E290" s="206" t="s">
        <v>1</v>
      </c>
      <c r="F290" s="207" t="s">
        <v>145</v>
      </c>
      <c r="G290" s="204"/>
      <c r="H290" s="206" t="s">
        <v>1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144</v>
      </c>
      <c r="AU290" s="213" t="s">
        <v>92</v>
      </c>
      <c r="AV290" s="13" t="s">
        <v>90</v>
      </c>
      <c r="AW290" s="13" t="s">
        <v>38</v>
      </c>
      <c r="AX290" s="13" t="s">
        <v>82</v>
      </c>
      <c r="AY290" s="213" t="s">
        <v>135</v>
      </c>
    </row>
    <row r="291" spans="1:65" s="14" customFormat="1" ht="10.199999999999999">
      <c r="B291" s="214"/>
      <c r="C291" s="215"/>
      <c r="D291" s="205" t="s">
        <v>144</v>
      </c>
      <c r="E291" s="216" t="s">
        <v>1</v>
      </c>
      <c r="F291" s="217" t="s">
        <v>382</v>
      </c>
      <c r="G291" s="215"/>
      <c r="H291" s="218">
        <v>3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144</v>
      </c>
      <c r="AU291" s="224" t="s">
        <v>92</v>
      </c>
      <c r="AV291" s="14" t="s">
        <v>92</v>
      </c>
      <c r="AW291" s="14" t="s">
        <v>38</v>
      </c>
      <c r="AX291" s="14" t="s">
        <v>90</v>
      </c>
      <c r="AY291" s="224" t="s">
        <v>135</v>
      </c>
    </row>
    <row r="292" spans="1:65" s="2" customFormat="1" ht="24.15" customHeight="1">
      <c r="A292" s="36"/>
      <c r="B292" s="37"/>
      <c r="C292" s="189" t="s">
        <v>383</v>
      </c>
      <c r="D292" s="189" t="s">
        <v>138</v>
      </c>
      <c r="E292" s="190" t="s">
        <v>384</v>
      </c>
      <c r="F292" s="191" t="s">
        <v>385</v>
      </c>
      <c r="G292" s="192" t="s">
        <v>161</v>
      </c>
      <c r="H292" s="193">
        <v>1.4999999999999999E-2</v>
      </c>
      <c r="I292" s="194"/>
      <c r="J292" s="195">
        <f>ROUND(I292*H292,2)</f>
        <v>0</v>
      </c>
      <c r="K292" s="196"/>
      <c r="L292" s="41"/>
      <c r="M292" s="197" t="s">
        <v>1</v>
      </c>
      <c r="N292" s="198" t="s">
        <v>47</v>
      </c>
      <c r="O292" s="73"/>
      <c r="P292" s="199">
        <f>O292*H292</f>
        <v>0</v>
      </c>
      <c r="Q292" s="199">
        <v>0</v>
      </c>
      <c r="R292" s="199">
        <f>Q292*H292</f>
        <v>0</v>
      </c>
      <c r="S292" s="199">
        <v>0</v>
      </c>
      <c r="T292" s="20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1" t="s">
        <v>200</v>
      </c>
      <c r="AT292" s="201" t="s">
        <v>138</v>
      </c>
      <c r="AU292" s="201" t="s">
        <v>92</v>
      </c>
      <c r="AY292" s="18" t="s">
        <v>135</v>
      </c>
      <c r="BE292" s="202">
        <f>IF(N292="základní",J292,0)</f>
        <v>0</v>
      </c>
      <c r="BF292" s="202">
        <f>IF(N292="snížená",J292,0)</f>
        <v>0</v>
      </c>
      <c r="BG292" s="202">
        <f>IF(N292="zákl. přenesená",J292,0)</f>
        <v>0</v>
      </c>
      <c r="BH292" s="202">
        <f>IF(N292="sníž. přenesená",J292,0)</f>
        <v>0</v>
      </c>
      <c r="BI292" s="202">
        <f>IF(N292="nulová",J292,0)</f>
        <v>0</v>
      </c>
      <c r="BJ292" s="18" t="s">
        <v>90</v>
      </c>
      <c r="BK292" s="202">
        <f>ROUND(I292*H292,2)</f>
        <v>0</v>
      </c>
      <c r="BL292" s="18" t="s">
        <v>200</v>
      </c>
      <c r="BM292" s="201" t="s">
        <v>386</v>
      </c>
    </row>
    <row r="293" spans="1:65" s="12" customFormat="1" ht="22.8" customHeight="1">
      <c r="B293" s="173"/>
      <c r="C293" s="174"/>
      <c r="D293" s="175" t="s">
        <v>81</v>
      </c>
      <c r="E293" s="187" t="s">
        <v>387</v>
      </c>
      <c r="F293" s="187" t="s">
        <v>388</v>
      </c>
      <c r="G293" s="174"/>
      <c r="H293" s="174"/>
      <c r="I293" s="177"/>
      <c r="J293" s="188">
        <f>BK293</f>
        <v>0</v>
      </c>
      <c r="K293" s="174"/>
      <c r="L293" s="179"/>
      <c r="M293" s="180"/>
      <c r="N293" s="181"/>
      <c r="O293" s="181"/>
      <c r="P293" s="182">
        <f>SUM(P294:P323)</f>
        <v>0</v>
      </c>
      <c r="Q293" s="181"/>
      <c r="R293" s="182">
        <f>SUM(R294:R323)</f>
        <v>0.36219999999999997</v>
      </c>
      <c r="S293" s="181"/>
      <c r="T293" s="183">
        <f>SUM(T294:T323)</f>
        <v>0.37787999999999999</v>
      </c>
      <c r="AR293" s="184" t="s">
        <v>92</v>
      </c>
      <c r="AT293" s="185" t="s">
        <v>81</v>
      </c>
      <c r="AU293" s="185" t="s">
        <v>90</v>
      </c>
      <c r="AY293" s="184" t="s">
        <v>135</v>
      </c>
      <c r="BK293" s="186">
        <f>SUM(BK294:BK323)</f>
        <v>0</v>
      </c>
    </row>
    <row r="294" spans="1:65" s="2" customFormat="1" ht="37.799999999999997" customHeight="1">
      <c r="A294" s="36"/>
      <c r="B294" s="37"/>
      <c r="C294" s="189" t="s">
        <v>389</v>
      </c>
      <c r="D294" s="189" t="s">
        <v>138</v>
      </c>
      <c r="E294" s="190" t="s">
        <v>390</v>
      </c>
      <c r="F294" s="191" t="s">
        <v>391</v>
      </c>
      <c r="G294" s="192" t="s">
        <v>233</v>
      </c>
      <c r="H294" s="193">
        <v>2</v>
      </c>
      <c r="I294" s="194"/>
      <c r="J294" s="195">
        <f>ROUND(I294*H294,2)</f>
        <v>0</v>
      </c>
      <c r="K294" s="196"/>
      <c r="L294" s="41"/>
      <c r="M294" s="197" t="s">
        <v>1</v>
      </c>
      <c r="N294" s="198" t="s">
        <v>47</v>
      </c>
      <c r="O294" s="73"/>
      <c r="P294" s="199">
        <f>O294*H294</f>
        <v>0</v>
      </c>
      <c r="Q294" s="199">
        <v>0</v>
      </c>
      <c r="R294" s="199">
        <f>Q294*H294</f>
        <v>0</v>
      </c>
      <c r="S294" s="199">
        <v>3.4399999999999999E-3</v>
      </c>
      <c r="T294" s="200">
        <f>S294*H294</f>
        <v>6.8799999999999998E-3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1" t="s">
        <v>200</v>
      </c>
      <c r="AT294" s="201" t="s">
        <v>138</v>
      </c>
      <c r="AU294" s="201" t="s">
        <v>92</v>
      </c>
      <c r="AY294" s="18" t="s">
        <v>135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18" t="s">
        <v>90</v>
      </c>
      <c r="BK294" s="202">
        <f>ROUND(I294*H294,2)</f>
        <v>0</v>
      </c>
      <c r="BL294" s="18" t="s">
        <v>200</v>
      </c>
      <c r="BM294" s="201" t="s">
        <v>392</v>
      </c>
    </row>
    <row r="295" spans="1:65" s="13" customFormat="1" ht="10.199999999999999">
      <c r="B295" s="203"/>
      <c r="C295" s="204"/>
      <c r="D295" s="205" t="s">
        <v>144</v>
      </c>
      <c r="E295" s="206" t="s">
        <v>1</v>
      </c>
      <c r="F295" s="207" t="s">
        <v>280</v>
      </c>
      <c r="G295" s="204"/>
      <c r="H295" s="206" t="s">
        <v>1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144</v>
      </c>
      <c r="AU295" s="213" t="s">
        <v>92</v>
      </c>
      <c r="AV295" s="13" t="s">
        <v>90</v>
      </c>
      <c r="AW295" s="13" t="s">
        <v>38</v>
      </c>
      <c r="AX295" s="13" t="s">
        <v>82</v>
      </c>
      <c r="AY295" s="213" t="s">
        <v>135</v>
      </c>
    </row>
    <row r="296" spans="1:65" s="14" customFormat="1" ht="10.199999999999999">
      <c r="B296" s="214"/>
      <c r="C296" s="215"/>
      <c r="D296" s="205" t="s">
        <v>144</v>
      </c>
      <c r="E296" s="216" t="s">
        <v>1</v>
      </c>
      <c r="F296" s="217" t="s">
        <v>393</v>
      </c>
      <c r="G296" s="215"/>
      <c r="H296" s="218">
        <v>2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144</v>
      </c>
      <c r="AU296" s="224" t="s">
        <v>92</v>
      </c>
      <c r="AV296" s="14" t="s">
        <v>92</v>
      </c>
      <c r="AW296" s="14" t="s">
        <v>38</v>
      </c>
      <c r="AX296" s="14" t="s">
        <v>90</v>
      </c>
      <c r="AY296" s="224" t="s">
        <v>135</v>
      </c>
    </row>
    <row r="297" spans="1:65" s="2" customFormat="1" ht="44.25" customHeight="1">
      <c r="A297" s="36"/>
      <c r="B297" s="37"/>
      <c r="C297" s="189" t="s">
        <v>394</v>
      </c>
      <c r="D297" s="189" t="s">
        <v>138</v>
      </c>
      <c r="E297" s="190" t="s">
        <v>395</v>
      </c>
      <c r="F297" s="191" t="s">
        <v>396</v>
      </c>
      <c r="G297" s="192" t="s">
        <v>233</v>
      </c>
      <c r="H297" s="193">
        <v>2</v>
      </c>
      <c r="I297" s="194"/>
      <c r="J297" s="195">
        <f>ROUND(I297*H297,2)</f>
        <v>0</v>
      </c>
      <c r="K297" s="196"/>
      <c r="L297" s="41"/>
      <c r="M297" s="197" t="s">
        <v>1</v>
      </c>
      <c r="N297" s="198" t="s">
        <v>47</v>
      </c>
      <c r="O297" s="73"/>
      <c r="P297" s="199">
        <f>O297*H297</f>
        <v>0</v>
      </c>
      <c r="Q297" s="199">
        <v>0</v>
      </c>
      <c r="R297" s="199">
        <f>Q297*H297</f>
        <v>0</v>
      </c>
      <c r="S297" s="199">
        <v>4.3E-3</v>
      </c>
      <c r="T297" s="200">
        <f>S297*H297</f>
        <v>8.6E-3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1" t="s">
        <v>200</v>
      </c>
      <c r="AT297" s="201" t="s">
        <v>138</v>
      </c>
      <c r="AU297" s="201" t="s">
        <v>92</v>
      </c>
      <c r="AY297" s="18" t="s">
        <v>135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18" t="s">
        <v>90</v>
      </c>
      <c r="BK297" s="202">
        <f>ROUND(I297*H297,2)</f>
        <v>0</v>
      </c>
      <c r="BL297" s="18" t="s">
        <v>200</v>
      </c>
      <c r="BM297" s="201" t="s">
        <v>397</v>
      </c>
    </row>
    <row r="298" spans="1:65" s="13" customFormat="1" ht="10.199999999999999">
      <c r="B298" s="203"/>
      <c r="C298" s="204"/>
      <c r="D298" s="205" t="s">
        <v>144</v>
      </c>
      <c r="E298" s="206" t="s">
        <v>1</v>
      </c>
      <c r="F298" s="207" t="s">
        <v>280</v>
      </c>
      <c r="G298" s="204"/>
      <c r="H298" s="206" t="s">
        <v>1</v>
      </c>
      <c r="I298" s="208"/>
      <c r="J298" s="204"/>
      <c r="K298" s="204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144</v>
      </c>
      <c r="AU298" s="213" t="s">
        <v>92</v>
      </c>
      <c r="AV298" s="13" t="s">
        <v>90</v>
      </c>
      <c r="AW298" s="13" t="s">
        <v>38</v>
      </c>
      <c r="AX298" s="13" t="s">
        <v>82</v>
      </c>
      <c r="AY298" s="213" t="s">
        <v>135</v>
      </c>
    </row>
    <row r="299" spans="1:65" s="14" customFormat="1" ht="10.199999999999999">
      <c r="B299" s="214"/>
      <c r="C299" s="215"/>
      <c r="D299" s="205" t="s">
        <v>144</v>
      </c>
      <c r="E299" s="216" t="s">
        <v>1</v>
      </c>
      <c r="F299" s="217" t="s">
        <v>393</v>
      </c>
      <c r="G299" s="215"/>
      <c r="H299" s="218">
        <v>2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144</v>
      </c>
      <c r="AU299" s="224" t="s">
        <v>92</v>
      </c>
      <c r="AV299" s="14" t="s">
        <v>92</v>
      </c>
      <c r="AW299" s="14" t="s">
        <v>38</v>
      </c>
      <c r="AX299" s="14" t="s">
        <v>90</v>
      </c>
      <c r="AY299" s="224" t="s">
        <v>135</v>
      </c>
    </row>
    <row r="300" spans="1:65" s="2" customFormat="1" ht="33" customHeight="1">
      <c r="A300" s="36"/>
      <c r="B300" s="37"/>
      <c r="C300" s="189" t="s">
        <v>398</v>
      </c>
      <c r="D300" s="189" t="s">
        <v>138</v>
      </c>
      <c r="E300" s="190" t="s">
        <v>399</v>
      </c>
      <c r="F300" s="191" t="s">
        <v>400</v>
      </c>
      <c r="G300" s="192" t="s">
        <v>233</v>
      </c>
      <c r="H300" s="193">
        <v>2</v>
      </c>
      <c r="I300" s="194"/>
      <c r="J300" s="195">
        <f>ROUND(I300*H300,2)</f>
        <v>0</v>
      </c>
      <c r="K300" s="196"/>
      <c r="L300" s="41"/>
      <c r="M300" s="197" t="s">
        <v>1</v>
      </c>
      <c r="N300" s="198" t="s">
        <v>47</v>
      </c>
      <c r="O300" s="73"/>
      <c r="P300" s="199">
        <f>O300*H300</f>
        <v>0</v>
      </c>
      <c r="Q300" s="199">
        <v>0</v>
      </c>
      <c r="R300" s="199">
        <f>Q300*H300</f>
        <v>0</v>
      </c>
      <c r="S300" s="199">
        <v>0</v>
      </c>
      <c r="T300" s="20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200</v>
      </c>
      <c r="AT300" s="201" t="s">
        <v>138</v>
      </c>
      <c r="AU300" s="201" t="s">
        <v>92</v>
      </c>
      <c r="AY300" s="18" t="s">
        <v>135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8" t="s">
        <v>90</v>
      </c>
      <c r="BK300" s="202">
        <f>ROUND(I300*H300,2)</f>
        <v>0</v>
      </c>
      <c r="BL300" s="18" t="s">
        <v>200</v>
      </c>
      <c r="BM300" s="201" t="s">
        <v>401</v>
      </c>
    </row>
    <row r="301" spans="1:65" s="13" customFormat="1" ht="10.199999999999999">
      <c r="B301" s="203"/>
      <c r="C301" s="204"/>
      <c r="D301" s="205" t="s">
        <v>144</v>
      </c>
      <c r="E301" s="206" t="s">
        <v>1</v>
      </c>
      <c r="F301" s="207" t="s">
        <v>145</v>
      </c>
      <c r="G301" s="204"/>
      <c r="H301" s="206" t="s">
        <v>1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144</v>
      </c>
      <c r="AU301" s="213" t="s">
        <v>92</v>
      </c>
      <c r="AV301" s="13" t="s">
        <v>90</v>
      </c>
      <c r="AW301" s="13" t="s">
        <v>38</v>
      </c>
      <c r="AX301" s="13" t="s">
        <v>82</v>
      </c>
      <c r="AY301" s="213" t="s">
        <v>135</v>
      </c>
    </row>
    <row r="302" spans="1:65" s="14" customFormat="1" ht="10.199999999999999">
      <c r="B302" s="214"/>
      <c r="C302" s="215"/>
      <c r="D302" s="205" t="s">
        <v>144</v>
      </c>
      <c r="E302" s="216" t="s">
        <v>1</v>
      </c>
      <c r="F302" s="217" t="s">
        <v>402</v>
      </c>
      <c r="G302" s="215"/>
      <c r="H302" s="218">
        <v>2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144</v>
      </c>
      <c r="AU302" s="224" t="s">
        <v>92</v>
      </c>
      <c r="AV302" s="14" t="s">
        <v>92</v>
      </c>
      <c r="AW302" s="14" t="s">
        <v>38</v>
      </c>
      <c r="AX302" s="14" t="s">
        <v>90</v>
      </c>
      <c r="AY302" s="224" t="s">
        <v>135</v>
      </c>
    </row>
    <row r="303" spans="1:65" s="2" customFormat="1" ht="37.799999999999997" customHeight="1">
      <c r="A303" s="36"/>
      <c r="B303" s="37"/>
      <c r="C303" s="189" t="s">
        <v>403</v>
      </c>
      <c r="D303" s="189" t="s">
        <v>138</v>
      </c>
      <c r="E303" s="190" t="s">
        <v>404</v>
      </c>
      <c r="F303" s="191" t="s">
        <v>405</v>
      </c>
      <c r="G303" s="192" t="s">
        <v>233</v>
      </c>
      <c r="H303" s="193">
        <v>2</v>
      </c>
      <c r="I303" s="194"/>
      <c r="J303" s="195">
        <f>ROUND(I303*H303,2)</f>
        <v>0</v>
      </c>
      <c r="K303" s="196"/>
      <c r="L303" s="41"/>
      <c r="M303" s="197" t="s">
        <v>1</v>
      </c>
      <c r="N303" s="198" t="s">
        <v>47</v>
      </c>
      <c r="O303" s="73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1" t="s">
        <v>200</v>
      </c>
      <c r="AT303" s="201" t="s">
        <v>138</v>
      </c>
      <c r="AU303" s="201" t="s">
        <v>92</v>
      </c>
      <c r="AY303" s="18" t="s">
        <v>135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8" t="s">
        <v>90</v>
      </c>
      <c r="BK303" s="202">
        <f>ROUND(I303*H303,2)</f>
        <v>0</v>
      </c>
      <c r="BL303" s="18" t="s">
        <v>200</v>
      </c>
      <c r="BM303" s="201" t="s">
        <v>406</v>
      </c>
    </row>
    <row r="304" spans="1:65" s="13" customFormat="1" ht="10.199999999999999">
      <c r="B304" s="203"/>
      <c r="C304" s="204"/>
      <c r="D304" s="205" t="s">
        <v>144</v>
      </c>
      <c r="E304" s="206" t="s">
        <v>1</v>
      </c>
      <c r="F304" s="207" t="s">
        <v>145</v>
      </c>
      <c r="G304" s="204"/>
      <c r="H304" s="206" t="s">
        <v>1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144</v>
      </c>
      <c r="AU304" s="213" t="s">
        <v>92</v>
      </c>
      <c r="AV304" s="13" t="s">
        <v>90</v>
      </c>
      <c r="AW304" s="13" t="s">
        <v>38</v>
      </c>
      <c r="AX304" s="13" t="s">
        <v>82</v>
      </c>
      <c r="AY304" s="213" t="s">
        <v>135</v>
      </c>
    </row>
    <row r="305" spans="1:65" s="14" customFormat="1" ht="10.199999999999999">
      <c r="B305" s="214"/>
      <c r="C305" s="215"/>
      <c r="D305" s="205" t="s">
        <v>144</v>
      </c>
      <c r="E305" s="216" t="s">
        <v>1</v>
      </c>
      <c r="F305" s="217" t="s">
        <v>402</v>
      </c>
      <c r="G305" s="215"/>
      <c r="H305" s="218">
        <v>2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144</v>
      </c>
      <c r="AU305" s="224" t="s">
        <v>92</v>
      </c>
      <c r="AV305" s="14" t="s">
        <v>92</v>
      </c>
      <c r="AW305" s="14" t="s">
        <v>38</v>
      </c>
      <c r="AX305" s="14" t="s">
        <v>90</v>
      </c>
      <c r="AY305" s="224" t="s">
        <v>135</v>
      </c>
    </row>
    <row r="306" spans="1:65" s="2" customFormat="1" ht="16.5" customHeight="1">
      <c r="A306" s="36"/>
      <c r="B306" s="37"/>
      <c r="C306" s="189" t="s">
        <v>407</v>
      </c>
      <c r="D306" s="189" t="s">
        <v>138</v>
      </c>
      <c r="E306" s="190" t="s">
        <v>408</v>
      </c>
      <c r="F306" s="191" t="s">
        <v>409</v>
      </c>
      <c r="G306" s="192" t="s">
        <v>233</v>
      </c>
      <c r="H306" s="193">
        <v>2</v>
      </c>
      <c r="I306" s="194"/>
      <c r="J306" s="195">
        <f>ROUND(I306*H306,2)</f>
        <v>0</v>
      </c>
      <c r="K306" s="196"/>
      <c r="L306" s="41"/>
      <c r="M306" s="197" t="s">
        <v>1</v>
      </c>
      <c r="N306" s="198" t="s">
        <v>47</v>
      </c>
      <c r="O306" s="73"/>
      <c r="P306" s="199">
        <f>O306*H306</f>
        <v>0</v>
      </c>
      <c r="Q306" s="199">
        <v>0</v>
      </c>
      <c r="R306" s="199">
        <f>Q306*H306</f>
        <v>0</v>
      </c>
      <c r="S306" s="199">
        <v>0.18</v>
      </c>
      <c r="T306" s="200">
        <f>S306*H306</f>
        <v>0.36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1" t="s">
        <v>200</v>
      </c>
      <c r="AT306" s="201" t="s">
        <v>138</v>
      </c>
      <c r="AU306" s="201" t="s">
        <v>92</v>
      </c>
      <c r="AY306" s="18" t="s">
        <v>135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8" t="s">
        <v>90</v>
      </c>
      <c r="BK306" s="202">
        <f>ROUND(I306*H306,2)</f>
        <v>0</v>
      </c>
      <c r="BL306" s="18" t="s">
        <v>200</v>
      </c>
      <c r="BM306" s="201" t="s">
        <v>410</v>
      </c>
    </row>
    <row r="307" spans="1:65" s="13" customFormat="1" ht="10.199999999999999">
      <c r="B307" s="203"/>
      <c r="C307" s="204"/>
      <c r="D307" s="205" t="s">
        <v>144</v>
      </c>
      <c r="E307" s="206" t="s">
        <v>1</v>
      </c>
      <c r="F307" s="207" t="s">
        <v>280</v>
      </c>
      <c r="G307" s="204"/>
      <c r="H307" s="206" t="s">
        <v>1</v>
      </c>
      <c r="I307" s="208"/>
      <c r="J307" s="204"/>
      <c r="K307" s="204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144</v>
      </c>
      <c r="AU307" s="213" t="s">
        <v>92</v>
      </c>
      <c r="AV307" s="13" t="s">
        <v>90</v>
      </c>
      <c r="AW307" s="13" t="s">
        <v>38</v>
      </c>
      <c r="AX307" s="13" t="s">
        <v>82</v>
      </c>
      <c r="AY307" s="213" t="s">
        <v>135</v>
      </c>
    </row>
    <row r="308" spans="1:65" s="14" customFormat="1" ht="10.199999999999999">
      <c r="B308" s="214"/>
      <c r="C308" s="215"/>
      <c r="D308" s="205" t="s">
        <v>144</v>
      </c>
      <c r="E308" s="216" t="s">
        <v>1</v>
      </c>
      <c r="F308" s="217" t="s">
        <v>393</v>
      </c>
      <c r="G308" s="215"/>
      <c r="H308" s="218">
        <v>2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144</v>
      </c>
      <c r="AU308" s="224" t="s">
        <v>92</v>
      </c>
      <c r="AV308" s="14" t="s">
        <v>92</v>
      </c>
      <c r="AW308" s="14" t="s">
        <v>38</v>
      </c>
      <c r="AX308" s="14" t="s">
        <v>90</v>
      </c>
      <c r="AY308" s="224" t="s">
        <v>135</v>
      </c>
    </row>
    <row r="309" spans="1:65" s="2" customFormat="1" ht="24.15" customHeight="1">
      <c r="A309" s="36"/>
      <c r="B309" s="37"/>
      <c r="C309" s="189" t="s">
        <v>411</v>
      </c>
      <c r="D309" s="189" t="s">
        <v>138</v>
      </c>
      <c r="E309" s="190" t="s">
        <v>412</v>
      </c>
      <c r="F309" s="191" t="s">
        <v>413</v>
      </c>
      <c r="G309" s="192" t="s">
        <v>233</v>
      </c>
      <c r="H309" s="193">
        <v>2</v>
      </c>
      <c r="I309" s="194"/>
      <c r="J309" s="195">
        <f>ROUND(I309*H309,2)</f>
        <v>0</v>
      </c>
      <c r="K309" s="196"/>
      <c r="L309" s="41"/>
      <c r="M309" s="197" t="s">
        <v>1</v>
      </c>
      <c r="N309" s="198" t="s">
        <v>47</v>
      </c>
      <c r="O309" s="73"/>
      <c r="P309" s="199">
        <f>O309*H309</f>
        <v>0</v>
      </c>
      <c r="Q309" s="199">
        <v>0.18</v>
      </c>
      <c r="R309" s="199">
        <f>Q309*H309</f>
        <v>0.36</v>
      </c>
      <c r="S309" s="199">
        <v>0</v>
      </c>
      <c r="T309" s="20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1" t="s">
        <v>200</v>
      </c>
      <c r="AT309" s="201" t="s">
        <v>138</v>
      </c>
      <c r="AU309" s="201" t="s">
        <v>92</v>
      </c>
      <c r="AY309" s="18" t="s">
        <v>135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18" t="s">
        <v>90</v>
      </c>
      <c r="BK309" s="202">
        <f>ROUND(I309*H309,2)</f>
        <v>0</v>
      </c>
      <c r="BL309" s="18" t="s">
        <v>200</v>
      </c>
      <c r="BM309" s="201" t="s">
        <v>414</v>
      </c>
    </row>
    <row r="310" spans="1:65" s="13" customFormat="1" ht="10.199999999999999">
      <c r="B310" s="203"/>
      <c r="C310" s="204"/>
      <c r="D310" s="205" t="s">
        <v>144</v>
      </c>
      <c r="E310" s="206" t="s">
        <v>1</v>
      </c>
      <c r="F310" s="207" t="s">
        <v>145</v>
      </c>
      <c r="G310" s="204"/>
      <c r="H310" s="206" t="s">
        <v>1</v>
      </c>
      <c r="I310" s="208"/>
      <c r="J310" s="204"/>
      <c r="K310" s="204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144</v>
      </c>
      <c r="AU310" s="213" t="s">
        <v>92</v>
      </c>
      <c r="AV310" s="13" t="s">
        <v>90</v>
      </c>
      <c r="AW310" s="13" t="s">
        <v>38</v>
      </c>
      <c r="AX310" s="13" t="s">
        <v>82</v>
      </c>
      <c r="AY310" s="213" t="s">
        <v>135</v>
      </c>
    </row>
    <row r="311" spans="1:65" s="14" customFormat="1" ht="10.199999999999999">
      <c r="B311" s="214"/>
      <c r="C311" s="215"/>
      <c r="D311" s="205" t="s">
        <v>144</v>
      </c>
      <c r="E311" s="216" t="s">
        <v>1</v>
      </c>
      <c r="F311" s="217" t="s">
        <v>402</v>
      </c>
      <c r="G311" s="215"/>
      <c r="H311" s="218">
        <v>2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144</v>
      </c>
      <c r="AU311" s="224" t="s">
        <v>92</v>
      </c>
      <c r="AV311" s="14" t="s">
        <v>92</v>
      </c>
      <c r="AW311" s="14" t="s">
        <v>38</v>
      </c>
      <c r="AX311" s="14" t="s">
        <v>90</v>
      </c>
      <c r="AY311" s="224" t="s">
        <v>135</v>
      </c>
    </row>
    <row r="312" spans="1:65" s="2" customFormat="1" ht="24.15" customHeight="1">
      <c r="A312" s="36"/>
      <c r="B312" s="37"/>
      <c r="C312" s="189" t="s">
        <v>415</v>
      </c>
      <c r="D312" s="189" t="s">
        <v>138</v>
      </c>
      <c r="E312" s="190" t="s">
        <v>416</v>
      </c>
      <c r="F312" s="191" t="s">
        <v>417</v>
      </c>
      <c r="G312" s="192" t="s">
        <v>141</v>
      </c>
      <c r="H312" s="193">
        <v>4</v>
      </c>
      <c r="I312" s="194"/>
      <c r="J312" s="195">
        <f>ROUND(I312*H312,2)</f>
        <v>0</v>
      </c>
      <c r="K312" s="196"/>
      <c r="L312" s="41"/>
      <c r="M312" s="197" t="s">
        <v>1</v>
      </c>
      <c r="N312" s="198" t="s">
        <v>47</v>
      </c>
      <c r="O312" s="73"/>
      <c r="P312" s="199">
        <f>O312*H312</f>
        <v>0</v>
      </c>
      <c r="Q312" s="199">
        <v>0</v>
      </c>
      <c r="R312" s="199">
        <f>Q312*H312</f>
        <v>0</v>
      </c>
      <c r="S312" s="199">
        <v>0</v>
      </c>
      <c r="T312" s="200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1" t="s">
        <v>200</v>
      </c>
      <c r="AT312" s="201" t="s">
        <v>138</v>
      </c>
      <c r="AU312" s="201" t="s">
        <v>92</v>
      </c>
      <c r="AY312" s="18" t="s">
        <v>135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18" t="s">
        <v>90</v>
      </c>
      <c r="BK312" s="202">
        <f>ROUND(I312*H312,2)</f>
        <v>0</v>
      </c>
      <c r="BL312" s="18" t="s">
        <v>200</v>
      </c>
      <c r="BM312" s="201" t="s">
        <v>418</v>
      </c>
    </row>
    <row r="313" spans="1:65" s="13" customFormat="1" ht="10.199999999999999">
      <c r="B313" s="203"/>
      <c r="C313" s="204"/>
      <c r="D313" s="205" t="s">
        <v>144</v>
      </c>
      <c r="E313" s="206" t="s">
        <v>1</v>
      </c>
      <c r="F313" s="207" t="s">
        <v>145</v>
      </c>
      <c r="G313" s="204"/>
      <c r="H313" s="206" t="s">
        <v>1</v>
      </c>
      <c r="I313" s="208"/>
      <c r="J313" s="204"/>
      <c r="K313" s="204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144</v>
      </c>
      <c r="AU313" s="213" t="s">
        <v>92</v>
      </c>
      <c r="AV313" s="13" t="s">
        <v>90</v>
      </c>
      <c r="AW313" s="13" t="s">
        <v>38</v>
      </c>
      <c r="AX313" s="13" t="s">
        <v>82</v>
      </c>
      <c r="AY313" s="213" t="s">
        <v>135</v>
      </c>
    </row>
    <row r="314" spans="1:65" s="14" customFormat="1" ht="10.199999999999999">
      <c r="B314" s="214"/>
      <c r="C314" s="215"/>
      <c r="D314" s="205" t="s">
        <v>144</v>
      </c>
      <c r="E314" s="216" t="s">
        <v>1</v>
      </c>
      <c r="F314" s="217" t="s">
        <v>419</v>
      </c>
      <c r="G314" s="215"/>
      <c r="H314" s="218">
        <v>4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144</v>
      </c>
      <c r="AU314" s="224" t="s">
        <v>92</v>
      </c>
      <c r="AV314" s="14" t="s">
        <v>92</v>
      </c>
      <c r="AW314" s="14" t="s">
        <v>38</v>
      </c>
      <c r="AX314" s="14" t="s">
        <v>90</v>
      </c>
      <c r="AY314" s="224" t="s">
        <v>135</v>
      </c>
    </row>
    <row r="315" spans="1:65" s="2" customFormat="1" ht="16.5" customHeight="1">
      <c r="A315" s="36"/>
      <c r="B315" s="37"/>
      <c r="C315" s="229" t="s">
        <v>420</v>
      </c>
      <c r="D315" s="229" t="s">
        <v>209</v>
      </c>
      <c r="E315" s="230" t="s">
        <v>421</v>
      </c>
      <c r="F315" s="231" t="s">
        <v>422</v>
      </c>
      <c r="G315" s="232" t="s">
        <v>141</v>
      </c>
      <c r="H315" s="233">
        <v>4.4000000000000004</v>
      </c>
      <c r="I315" s="234"/>
      <c r="J315" s="235">
        <f>ROUND(I315*H315,2)</f>
        <v>0</v>
      </c>
      <c r="K315" s="236"/>
      <c r="L315" s="237"/>
      <c r="M315" s="238" t="s">
        <v>1</v>
      </c>
      <c r="N315" s="239" t="s">
        <v>47</v>
      </c>
      <c r="O315" s="73"/>
      <c r="P315" s="199">
        <f>O315*H315</f>
        <v>0</v>
      </c>
      <c r="Q315" s="199">
        <v>5.0000000000000001E-4</v>
      </c>
      <c r="R315" s="199">
        <f>Q315*H315</f>
        <v>2.2000000000000001E-3</v>
      </c>
      <c r="S315" s="199">
        <v>0</v>
      </c>
      <c r="T315" s="20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1" t="s">
        <v>213</v>
      </c>
      <c r="AT315" s="201" t="s">
        <v>209</v>
      </c>
      <c r="AU315" s="201" t="s">
        <v>92</v>
      </c>
      <c r="AY315" s="18" t="s">
        <v>135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8" t="s">
        <v>90</v>
      </c>
      <c r="BK315" s="202">
        <f>ROUND(I315*H315,2)</f>
        <v>0</v>
      </c>
      <c r="BL315" s="18" t="s">
        <v>200</v>
      </c>
      <c r="BM315" s="201" t="s">
        <v>423</v>
      </c>
    </row>
    <row r="316" spans="1:65" s="2" customFormat="1" ht="19.2">
      <c r="A316" s="36"/>
      <c r="B316" s="37"/>
      <c r="C316" s="38"/>
      <c r="D316" s="205" t="s">
        <v>170</v>
      </c>
      <c r="E316" s="38"/>
      <c r="F316" s="225" t="s">
        <v>424</v>
      </c>
      <c r="G316" s="38"/>
      <c r="H316" s="38"/>
      <c r="I316" s="226"/>
      <c r="J316" s="38"/>
      <c r="K316" s="38"/>
      <c r="L316" s="41"/>
      <c r="M316" s="227"/>
      <c r="N316" s="228"/>
      <c r="O316" s="73"/>
      <c r="P316" s="73"/>
      <c r="Q316" s="73"/>
      <c r="R316" s="73"/>
      <c r="S316" s="73"/>
      <c r="T316" s="74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8" t="s">
        <v>170</v>
      </c>
      <c r="AU316" s="18" t="s">
        <v>92</v>
      </c>
    </row>
    <row r="317" spans="1:65" s="13" customFormat="1" ht="10.199999999999999">
      <c r="B317" s="203"/>
      <c r="C317" s="204"/>
      <c r="D317" s="205" t="s">
        <v>144</v>
      </c>
      <c r="E317" s="206" t="s">
        <v>1</v>
      </c>
      <c r="F317" s="207" t="s">
        <v>145</v>
      </c>
      <c r="G317" s="204"/>
      <c r="H317" s="206" t="s">
        <v>1</v>
      </c>
      <c r="I317" s="208"/>
      <c r="J317" s="204"/>
      <c r="K317" s="204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144</v>
      </c>
      <c r="AU317" s="213" t="s">
        <v>92</v>
      </c>
      <c r="AV317" s="13" t="s">
        <v>90</v>
      </c>
      <c r="AW317" s="13" t="s">
        <v>38</v>
      </c>
      <c r="AX317" s="13" t="s">
        <v>82</v>
      </c>
      <c r="AY317" s="213" t="s">
        <v>135</v>
      </c>
    </row>
    <row r="318" spans="1:65" s="14" customFormat="1" ht="10.199999999999999">
      <c r="B318" s="214"/>
      <c r="C318" s="215"/>
      <c r="D318" s="205" t="s">
        <v>144</v>
      </c>
      <c r="E318" s="216" t="s">
        <v>1</v>
      </c>
      <c r="F318" s="217" t="s">
        <v>419</v>
      </c>
      <c r="G318" s="215"/>
      <c r="H318" s="218">
        <v>4</v>
      </c>
      <c r="I318" s="219"/>
      <c r="J318" s="215"/>
      <c r="K318" s="215"/>
      <c r="L318" s="220"/>
      <c r="M318" s="221"/>
      <c r="N318" s="222"/>
      <c r="O318" s="222"/>
      <c r="P318" s="222"/>
      <c r="Q318" s="222"/>
      <c r="R318" s="222"/>
      <c r="S318" s="222"/>
      <c r="T318" s="223"/>
      <c r="AT318" s="224" t="s">
        <v>144</v>
      </c>
      <c r="AU318" s="224" t="s">
        <v>92</v>
      </c>
      <c r="AV318" s="14" t="s">
        <v>92</v>
      </c>
      <c r="AW318" s="14" t="s">
        <v>38</v>
      </c>
      <c r="AX318" s="14" t="s">
        <v>90</v>
      </c>
      <c r="AY318" s="224" t="s">
        <v>135</v>
      </c>
    </row>
    <row r="319" spans="1:65" s="14" customFormat="1" ht="10.199999999999999">
      <c r="B319" s="214"/>
      <c r="C319" s="215"/>
      <c r="D319" s="205" t="s">
        <v>144</v>
      </c>
      <c r="E319" s="215"/>
      <c r="F319" s="217" t="s">
        <v>425</v>
      </c>
      <c r="G319" s="215"/>
      <c r="H319" s="218">
        <v>4.4000000000000004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144</v>
      </c>
      <c r="AU319" s="224" t="s">
        <v>92</v>
      </c>
      <c r="AV319" s="14" t="s">
        <v>92</v>
      </c>
      <c r="AW319" s="14" t="s">
        <v>4</v>
      </c>
      <c r="AX319" s="14" t="s">
        <v>90</v>
      </c>
      <c r="AY319" s="224" t="s">
        <v>135</v>
      </c>
    </row>
    <row r="320" spans="1:65" s="2" customFormat="1" ht="24.15" customHeight="1">
      <c r="A320" s="36"/>
      <c r="B320" s="37"/>
      <c r="C320" s="189" t="s">
        <v>426</v>
      </c>
      <c r="D320" s="189" t="s">
        <v>138</v>
      </c>
      <c r="E320" s="190" t="s">
        <v>427</v>
      </c>
      <c r="F320" s="191" t="s">
        <v>428</v>
      </c>
      <c r="G320" s="192" t="s">
        <v>141</v>
      </c>
      <c r="H320" s="193">
        <v>4</v>
      </c>
      <c r="I320" s="194"/>
      <c r="J320" s="195">
        <f>ROUND(I320*H320,2)</f>
        <v>0</v>
      </c>
      <c r="K320" s="196"/>
      <c r="L320" s="41"/>
      <c r="M320" s="197" t="s">
        <v>1</v>
      </c>
      <c r="N320" s="198" t="s">
        <v>47</v>
      </c>
      <c r="O320" s="73"/>
      <c r="P320" s="199">
        <f>O320*H320</f>
        <v>0</v>
      </c>
      <c r="Q320" s="199">
        <v>0</v>
      </c>
      <c r="R320" s="199">
        <f>Q320*H320</f>
        <v>0</v>
      </c>
      <c r="S320" s="199">
        <v>5.9999999999999995E-4</v>
      </c>
      <c r="T320" s="200">
        <f>S320*H320</f>
        <v>2.3999999999999998E-3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1" t="s">
        <v>200</v>
      </c>
      <c r="AT320" s="201" t="s">
        <v>138</v>
      </c>
      <c r="AU320" s="201" t="s">
        <v>92</v>
      </c>
      <c r="AY320" s="18" t="s">
        <v>135</v>
      </c>
      <c r="BE320" s="202">
        <f>IF(N320="základní",J320,0)</f>
        <v>0</v>
      </c>
      <c r="BF320" s="202">
        <f>IF(N320="snížená",J320,0)</f>
        <v>0</v>
      </c>
      <c r="BG320" s="202">
        <f>IF(N320="zákl. přenesená",J320,0)</f>
        <v>0</v>
      </c>
      <c r="BH320" s="202">
        <f>IF(N320="sníž. přenesená",J320,0)</f>
        <v>0</v>
      </c>
      <c r="BI320" s="202">
        <f>IF(N320="nulová",J320,0)</f>
        <v>0</v>
      </c>
      <c r="BJ320" s="18" t="s">
        <v>90</v>
      </c>
      <c r="BK320" s="202">
        <f>ROUND(I320*H320,2)</f>
        <v>0</v>
      </c>
      <c r="BL320" s="18" t="s">
        <v>200</v>
      </c>
      <c r="BM320" s="201" t="s">
        <v>429</v>
      </c>
    </row>
    <row r="321" spans="1:65" s="13" customFormat="1" ht="10.199999999999999">
      <c r="B321" s="203"/>
      <c r="C321" s="204"/>
      <c r="D321" s="205" t="s">
        <v>144</v>
      </c>
      <c r="E321" s="206" t="s">
        <v>1</v>
      </c>
      <c r="F321" s="207" t="s">
        <v>280</v>
      </c>
      <c r="G321" s="204"/>
      <c r="H321" s="206" t="s">
        <v>1</v>
      </c>
      <c r="I321" s="208"/>
      <c r="J321" s="204"/>
      <c r="K321" s="204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144</v>
      </c>
      <c r="AU321" s="213" t="s">
        <v>92</v>
      </c>
      <c r="AV321" s="13" t="s">
        <v>90</v>
      </c>
      <c r="AW321" s="13" t="s">
        <v>38</v>
      </c>
      <c r="AX321" s="13" t="s">
        <v>82</v>
      </c>
      <c r="AY321" s="213" t="s">
        <v>135</v>
      </c>
    </row>
    <row r="322" spans="1:65" s="14" customFormat="1" ht="10.199999999999999">
      <c r="B322" s="214"/>
      <c r="C322" s="215"/>
      <c r="D322" s="205" t="s">
        <v>144</v>
      </c>
      <c r="E322" s="216" t="s">
        <v>1</v>
      </c>
      <c r="F322" s="217" t="s">
        <v>430</v>
      </c>
      <c r="G322" s="215"/>
      <c r="H322" s="218">
        <v>4</v>
      </c>
      <c r="I322" s="219"/>
      <c r="J322" s="215"/>
      <c r="K322" s="215"/>
      <c r="L322" s="220"/>
      <c r="M322" s="221"/>
      <c r="N322" s="222"/>
      <c r="O322" s="222"/>
      <c r="P322" s="222"/>
      <c r="Q322" s="222"/>
      <c r="R322" s="222"/>
      <c r="S322" s="222"/>
      <c r="T322" s="223"/>
      <c r="AT322" s="224" t="s">
        <v>144</v>
      </c>
      <c r="AU322" s="224" t="s">
        <v>92</v>
      </c>
      <c r="AV322" s="14" t="s">
        <v>92</v>
      </c>
      <c r="AW322" s="14" t="s">
        <v>38</v>
      </c>
      <c r="AX322" s="14" t="s">
        <v>90</v>
      </c>
      <c r="AY322" s="224" t="s">
        <v>135</v>
      </c>
    </row>
    <row r="323" spans="1:65" s="2" customFormat="1" ht="24.15" customHeight="1">
      <c r="A323" s="36"/>
      <c r="B323" s="37"/>
      <c r="C323" s="189" t="s">
        <v>431</v>
      </c>
      <c r="D323" s="189" t="s">
        <v>138</v>
      </c>
      <c r="E323" s="190" t="s">
        <v>432</v>
      </c>
      <c r="F323" s="191" t="s">
        <v>433</v>
      </c>
      <c r="G323" s="192" t="s">
        <v>161</v>
      </c>
      <c r="H323" s="193">
        <v>0.36199999999999999</v>
      </c>
      <c r="I323" s="194"/>
      <c r="J323" s="195">
        <f>ROUND(I323*H323,2)</f>
        <v>0</v>
      </c>
      <c r="K323" s="196"/>
      <c r="L323" s="41"/>
      <c r="M323" s="197" t="s">
        <v>1</v>
      </c>
      <c r="N323" s="198" t="s">
        <v>47</v>
      </c>
      <c r="O323" s="73"/>
      <c r="P323" s="199">
        <f>O323*H323</f>
        <v>0</v>
      </c>
      <c r="Q323" s="199">
        <v>0</v>
      </c>
      <c r="R323" s="199">
        <f>Q323*H323</f>
        <v>0</v>
      </c>
      <c r="S323" s="199">
        <v>0</v>
      </c>
      <c r="T323" s="200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1" t="s">
        <v>200</v>
      </c>
      <c r="AT323" s="201" t="s">
        <v>138</v>
      </c>
      <c r="AU323" s="201" t="s">
        <v>92</v>
      </c>
      <c r="AY323" s="18" t="s">
        <v>135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18" t="s">
        <v>90</v>
      </c>
      <c r="BK323" s="202">
        <f>ROUND(I323*H323,2)</f>
        <v>0</v>
      </c>
      <c r="BL323" s="18" t="s">
        <v>200</v>
      </c>
      <c r="BM323" s="201" t="s">
        <v>434</v>
      </c>
    </row>
    <row r="324" spans="1:65" s="12" customFormat="1" ht="22.8" customHeight="1">
      <c r="B324" s="173"/>
      <c r="C324" s="174"/>
      <c r="D324" s="175" t="s">
        <v>81</v>
      </c>
      <c r="E324" s="187" t="s">
        <v>435</v>
      </c>
      <c r="F324" s="187" t="s">
        <v>436</v>
      </c>
      <c r="G324" s="174"/>
      <c r="H324" s="174"/>
      <c r="I324" s="177"/>
      <c r="J324" s="188">
        <f>BK324</f>
        <v>0</v>
      </c>
      <c r="K324" s="174"/>
      <c r="L324" s="179"/>
      <c r="M324" s="180"/>
      <c r="N324" s="181"/>
      <c r="O324" s="181"/>
      <c r="P324" s="182">
        <f>SUM(P325:P329)</f>
        <v>0</v>
      </c>
      <c r="Q324" s="181"/>
      <c r="R324" s="182">
        <f>SUM(R325:R329)</f>
        <v>4.8468500000000005E-2</v>
      </c>
      <c r="S324" s="181"/>
      <c r="T324" s="183">
        <f>SUM(T325:T329)</f>
        <v>0</v>
      </c>
      <c r="AR324" s="184" t="s">
        <v>92</v>
      </c>
      <c r="AT324" s="185" t="s">
        <v>81</v>
      </c>
      <c r="AU324" s="185" t="s">
        <v>90</v>
      </c>
      <c r="AY324" s="184" t="s">
        <v>135</v>
      </c>
      <c r="BK324" s="186">
        <f>SUM(BK325:BK329)</f>
        <v>0</v>
      </c>
    </row>
    <row r="325" spans="1:65" s="2" customFormat="1" ht="24.15" customHeight="1">
      <c r="A325" s="36"/>
      <c r="B325" s="37"/>
      <c r="C325" s="189" t="s">
        <v>437</v>
      </c>
      <c r="D325" s="189" t="s">
        <v>138</v>
      </c>
      <c r="E325" s="190" t="s">
        <v>438</v>
      </c>
      <c r="F325" s="191" t="s">
        <v>439</v>
      </c>
      <c r="G325" s="192" t="s">
        <v>366</v>
      </c>
      <c r="H325" s="193">
        <v>82.15</v>
      </c>
      <c r="I325" s="194"/>
      <c r="J325" s="195">
        <f>ROUND(I325*H325,2)</f>
        <v>0</v>
      </c>
      <c r="K325" s="196"/>
      <c r="L325" s="41"/>
      <c r="M325" s="197" t="s">
        <v>1</v>
      </c>
      <c r="N325" s="198" t="s">
        <v>47</v>
      </c>
      <c r="O325" s="73"/>
      <c r="P325" s="199">
        <f>O325*H325</f>
        <v>0</v>
      </c>
      <c r="Q325" s="199">
        <v>5.9000000000000003E-4</v>
      </c>
      <c r="R325" s="199">
        <f>Q325*H325</f>
        <v>4.8468500000000005E-2</v>
      </c>
      <c r="S325" s="199">
        <v>0</v>
      </c>
      <c r="T325" s="20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1" t="s">
        <v>200</v>
      </c>
      <c r="AT325" s="201" t="s">
        <v>138</v>
      </c>
      <c r="AU325" s="201" t="s">
        <v>92</v>
      </c>
      <c r="AY325" s="18" t="s">
        <v>135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18" t="s">
        <v>90</v>
      </c>
      <c r="BK325" s="202">
        <f>ROUND(I325*H325,2)</f>
        <v>0</v>
      </c>
      <c r="BL325" s="18" t="s">
        <v>200</v>
      </c>
      <c r="BM325" s="201" t="s">
        <v>440</v>
      </c>
    </row>
    <row r="326" spans="1:65" s="2" customFormat="1" ht="19.2">
      <c r="A326" s="36"/>
      <c r="B326" s="37"/>
      <c r="C326" s="38"/>
      <c r="D326" s="205" t="s">
        <v>170</v>
      </c>
      <c r="E326" s="38"/>
      <c r="F326" s="225" t="s">
        <v>441</v>
      </c>
      <c r="G326" s="38"/>
      <c r="H326" s="38"/>
      <c r="I326" s="226"/>
      <c r="J326" s="38"/>
      <c r="K326" s="38"/>
      <c r="L326" s="41"/>
      <c r="M326" s="227"/>
      <c r="N326" s="228"/>
      <c r="O326" s="73"/>
      <c r="P326" s="73"/>
      <c r="Q326" s="73"/>
      <c r="R326" s="73"/>
      <c r="S326" s="73"/>
      <c r="T326" s="74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8" t="s">
        <v>170</v>
      </c>
      <c r="AU326" s="18" t="s">
        <v>92</v>
      </c>
    </row>
    <row r="327" spans="1:65" s="13" customFormat="1" ht="10.199999999999999">
      <c r="B327" s="203"/>
      <c r="C327" s="204"/>
      <c r="D327" s="205" t="s">
        <v>144</v>
      </c>
      <c r="E327" s="206" t="s">
        <v>1</v>
      </c>
      <c r="F327" s="207" t="s">
        <v>145</v>
      </c>
      <c r="G327" s="204"/>
      <c r="H327" s="206" t="s">
        <v>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144</v>
      </c>
      <c r="AU327" s="213" t="s">
        <v>92</v>
      </c>
      <c r="AV327" s="13" t="s">
        <v>90</v>
      </c>
      <c r="AW327" s="13" t="s">
        <v>38</v>
      </c>
      <c r="AX327" s="13" t="s">
        <v>82</v>
      </c>
      <c r="AY327" s="213" t="s">
        <v>135</v>
      </c>
    </row>
    <row r="328" spans="1:65" s="14" customFormat="1" ht="10.199999999999999">
      <c r="B328" s="214"/>
      <c r="C328" s="215"/>
      <c r="D328" s="205" t="s">
        <v>144</v>
      </c>
      <c r="E328" s="216" t="s">
        <v>1</v>
      </c>
      <c r="F328" s="217" t="s">
        <v>442</v>
      </c>
      <c r="G328" s="215"/>
      <c r="H328" s="218">
        <v>82.15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144</v>
      </c>
      <c r="AU328" s="224" t="s">
        <v>92</v>
      </c>
      <c r="AV328" s="14" t="s">
        <v>92</v>
      </c>
      <c r="AW328" s="14" t="s">
        <v>38</v>
      </c>
      <c r="AX328" s="14" t="s">
        <v>90</v>
      </c>
      <c r="AY328" s="224" t="s">
        <v>135</v>
      </c>
    </row>
    <row r="329" spans="1:65" s="2" customFormat="1" ht="24.15" customHeight="1">
      <c r="A329" s="36"/>
      <c r="B329" s="37"/>
      <c r="C329" s="189" t="s">
        <v>443</v>
      </c>
      <c r="D329" s="189" t="s">
        <v>138</v>
      </c>
      <c r="E329" s="190" t="s">
        <v>444</v>
      </c>
      <c r="F329" s="191" t="s">
        <v>445</v>
      </c>
      <c r="G329" s="192" t="s">
        <v>161</v>
      </c>
      <c r="H329" s="193">
        <v>4.8000000000000001E-2</v>
      </c>
      <c r="I329" s="194"/>
      <c r="J329" s="195">
        <f>ROUND(I329*H329,2)</f>
        <v>0</v>
      </c>
      <c r="K329" s="196"/>
      <c r="L329" s="41"/>
      <c r="M329" s="197" t="s">
        <v>1</v>
      </c>
      <c r="N329" s="198" t="s">
        <v>47</v>
      </c>
      <c r="O329" s="73"/>
      <c r="P329" s="199">
        <f>O329*H329</f>
        <v>0</v>
      </c>
      <c r="Q329" s="199">
        <v>0</v>
      </c>
      <c r="R329" s="199">
        <f>Q329*H329</f>
        <v>0</v>
      </c>
      <c r="S329" s="199">
        <v>0</v>
      </c>
      <c r="T329" s="20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1" t="s">
        <v>200</v>
      </c>
      <c r="AT329" s="201" t="s">
        <v>138</v>
      </c>
      <c r="AU329" s="201" t="s">
        <v>92</v>
      </c>
      <c r="AY329" s="18" t="s">
        <v>135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8" t="s">
        <v>90</v>
      </c>
      <c r="BK329" s="202">
        <f>ROUND(I329*H329,2)</f>
        <v>0</v>
      </c>
      <c r="BL329" s="18" t="s">
        <v>200</v>
      </c>
      <c r="BM329" s="201" t="s">
        <v>446</v>
      </c>
    </row>
    <row r="330" spans="1:65" s="12" customFormat="1" ht="22.8" customHeight="1">
      <c r="B330" s="173"/>
      <c r="C330" s="174"/>
      <c r="D330" s="175" t="s">
        <v>81</v>
      </c>
      <c r="E330" s="187" t="s">
        <v>447</v>
      </c>
      <c r="F330" s="187" t="s">
        <v>448</v>
      </c>
      <c r="G330" s="174"/>
      <c r="H330" s="174"/>
      <c r="I330" s="177"/>
      <c r="J330" s="188">
        <f>BK330</f>
        <v>0</v>
      </c>
      <c r="K330" s="174"/>
      <c r="L330" s="179"/>
      <c r="M330" s="180"/>
      <c r="N330" s="181"/>
      <c r="O330" s="181"/>
      <c r="P330" s="182">
        <f>SUM(P331:P334)</f>
        <v>0</v>
      </c>
      <c r="Q330" s="181"/>
      <c r="R330" s="182">
        <f>SUM(R331:R334)</f>
        <v>5.2438399999999996E-2</v>
      </c>
      <c r="S330" s="181"/>
      <c r="T330" s="183">
        <f>SUM(T331:T334)</f>
        <v>0</v>
      </c>
      <c r="AR330" s="184" t="s">
        <v>92</v>
      </c>
      <c r="AT330" s="185" t="s">
        <v>81</v>
      </c>
      <c r="AU330" s="185" t="s">
        <v>90</v>
      </c>
      <c r="AY330" s="184" t="s">
        <v>135</v>
      </c>
      <c r="BK330" s="186">
        <f>SUM(BK331:BK334)</f>
        <v>0</v>
      </c>
    </row>
    <row r="331" spans="1:65" s="2" customFormat="1" ht="16.5" customHeight="1">
      <c r="A331" s="36"/>
      <c r="B331" s="37"/>
      <c r="C331" s="189" t="s">
        <v>449</v>
      </c>
      <c r="D331" s="189" t="s">
        <v>138</v>
      </c>
      <c r="E331" s="190" t="s">
        <v>450</v>
      </c>
      <c r="F331" s="191" t="s">
        <v>451</v>
      </c>
      <c r="G331" s="192" t="s">
        <v>141</v>
      </c>
      <c r="H331" s="193">
        <v>374.56</v>
      </c>
      <c r="I331" s="194"/>
      <c r="J331" s="195">
        <f>ROUND(I331*H331,2)</f>
        <v>0</v>
      </c>
      <c r="K331" s="196"/>
      <c r="L331" s="41"/>
      <c r="M331" s="197" t="s">
        <v>1</v>
      </c>
      <c r="N331" s="198" t="s">
        <v>47</v>
      </c>
      <c r="O331" s="73"/>
      <c r="P331" s="199">
        <f>O331*H331</f>
        <v>0</v>
      </c>
      <c r="Q331" s="199">
        <v>1.3999999999999999E-4</v>
      </c>
      <c r="R331" s="199">
        <f>Q331*H331</f>
        <v>5.2438399999999996E-2</v>
      </c>
      <c r="S331" s="199">
        <v>0</v>
      </c>
      <c r="T331" s="200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1" t="s">
        <v>200</v>
      </c>
      <c r="AT331" s="201" t="s">
        <v>138</v>
      </c>
      <c r="AU331" s="201" t="s">
        <v>92</v>
      </c>
      <c r="AY331" s="18" t="s">
        <v>135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18" t="s">
        <v>90</v>
      </c>
      <c r="BK331" s="202">
        <f>ROUND(I331*H331,2)</f>
        <v>0</v>
      </c>
      <c r="BL331" s="18" t="s">
        <v>200</v>
      </c>
      <c r="BM331" s="201" t="s">
        <v>452</v>
      </c>
    </row>
    <row r="332" spans="1:65" s="13" customFormat="1" ht="10.199999999999999">
      <c r="B332" s="203"/>
      <c r="C332" s="204"/>
      <c r="D332" s="205" t="s">
        <v>144</v>
      </c>
      <c r="E332" s="206" t="s">
        <v>1</v>
      </c>
      <c r="F332" s="207" t="s">
        <v>280</v>
      </c>
      <c r="G332" s="204"/>
      <c r="H332" s="206" t="s">
        <v>1</v>
      </c>
      <c r="I332" s="208"/>
      <c r="J332" s="204"/>
      <c r="K332" s="204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144</v>
      </c>
      <c r="AU332" s="213" t="s">
        <v>92</v>
      </c>
      <c r="AV332" s="13" t="s">
        <v>90</v>
      </c>
      <c r="AW332" s="13" t="s">
        <v>38</v>
      </c>
      <c r="AX332" s="13" t="s">
        <v>82</v>
      </c>
      <c r="AY332" s="213" t="s">
        <v>135</v>
      </c>
    </row>
    <row r="333" spans="1:65" s="14" customFormat="1" ht="20.399999999999999">
      <c r="B333" s="214"/>
      <c r="C333" s="215"/>
      <c r="D333" s="205" t="s">
        <v>144</v>
      </c>
      <c r="E333" s="216" t="s">
        <v>1</v>
      </c>
      <c r="F333" s="217" t="s">
        <v>453</v>
      </c>
      <c r="G333" s="215"/>
      <c r="H333" s="218">
        <v>374.56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144</v>
      </c>
      <c r="AU333" s="224" t="s">
        <v>92</v>
      </c>
      <c r="AV333" s="14" t="s">
        <v>92</v>
      </c>
      <c r="AW333" s="14" t="s">
        <v>38</v>
      </c>
      <c r="AX333" s="14" t="s">
        <v>90</v>
      </c>
      <c r="AY333" s="224" t="s">
        <v>135</v>
      </c>
    </row>
    <row r="334" spans="1:65" s="2" customFormat="1" ht="24.15" customHeight="1">
      <c r="A334" s="36"/>
      <c r="B334" s="37"/>
      <c r="C334" s="189" t="s">
        <v>454</v>
      </c>
      <c r="D334" s="189" t="s">
        <v>138</v>
      </c>
      <c r="E334" s="190" t="s">
        <v>455</v>
      </c>
      <c r="F334" s="191" t="s">
        <v>456</v>
      </c>
      <c r="G334" s="192" t="s">
        <v>161</v>
      </c>
      <c r="H334" s="193">
        <v>5.1999999999999998E-2</v>
      </c>
      <c r="I334" s="194"/>
      <c r="J334" s="195">
        <f>ROUND(I334*H334,2)</f>
        <v>0</v>
      </c>
      <c r="K334" s="196"/>
      <c r="L334" s="41"/>
      <c r="M334" s="197" t="s">
        <v>1</v>
      </c>
      <c r="N334" s="198" t="s">
        <v>47</v>
      </c>
      <c r="O334" s="73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1" t="s">
        <v>200</v>
      </c>
      <c r="AT334" s="201" t="s">
        <v>138</v>
      </c>
      <c r="AU334" s="201" t="s">
        <v>92</v>
      </c>
      <c r="AY334" s="18" t="s">
        <v>135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8" t="s">
        <v>90</v>
      </c>
      <c r="BK334" s="202">
        <f>ROUND(I334*H334,2)</f>
        <v>0</v>
      </c>
      <c r="BL334" s="18" t="s">
        <v>200</v>
      </c>
      <c r="BM334" s="201" t="s">
        <v>457</v>
      </c>
    </row>
    <row r="335" spans="1:65" s="12" customFormat="1" ht="22.8" customHeight="1">
      <c r="B335" s="173"/>
      <c r="C335" s="174"/>
      <c r="D335" s="175" t="s">
        <v>81</v>
      </c>
      <c r="E335" s="187" t="s">
        <v>458</v>
      </c>
      <c r="F335" s="187" t="s">
        <v>459</v>
      </c>
      <c r="G335" s="174"/>
      <c r="H335" s="174"/>
      <c r="I335" s="177"/>
      <c r="J335" s="188">
        <f>BK335</f>
        <v>0</v>
      </c>
      <c r="K335" s="174"/>
      <c r="L335" s="179"/>
      <c r="M335" s="180"/>
      <c r="N335" s="181"/>
      <c r="O335" s="181"/>
      <c r="P335" s="182">
        <f>SUM(P336:P357)</f>
        <v>0</v>
      </c>
      <c r="Q335" s="181"/>
      <c r="R335" s="182">
        <f>SUM(R336:R357)</f>
        <v>1.2833999999999999</v>
      </c>
      <c r="S335" s="181"/>
      <c r="T335" s="183">
        <f>SUM(T336:T357)</f>
        <v>1.24823</v>
      </c>
      <c r="AR335" s="184" t="s">
        <v>92</v>
      </c>
      <c r="AT335" s="185" t="s">
        <v>81</v>
      </c>
      <c r="AU335" s="185" t="s">
        <v>90</v>
      </c>
      <c r="AY335" s="184" t="s">
        <v>135</v>
      </c>
      <c r="BK335" s="186">
        <f>SUM(BK336:BK357)</f>
        <v>0</v>
      </c>
    </row>
    <row r="336" spans="1:65" s="2" customFormat="1" ht="33" customHeight="1">
      <c r="A336" s="36"/>
      <c r="B336" s="37"/>
      <c r="C336" s="189" t="s">
        <v>460</v>
      </c>
      <c r="D336" s="189" t="s">
        <v>138</v>
      </c>
      <c r="E336" s="190" t="s">
        <v>461</v>
      </c>
      <c r="F336" s="191" t="s">
        <v>462</v>
      </c>
      <c r="G336" s="192" t="s">
        <v>141</v>
      </c>
      <c r="H336" s="193">
        <v>39.68</v>
      </c>
      <c r="I336" s="194"/>
      <c r="J336" s="195">
        <f>ROUND(I336*H336,2)</f>
        <v>0</v>
      </c>
      <c r="K336" s="196"/>
      <c r="L336" s="41"/>
      <c r="M336" s="197" t="s">
        <v>1</v>
      </c>
      <c r="N336" s="198" t="s">
        <v>47</v>
      </c>
      <c r="O336" s="73"/>
      <c r="P336" s="199">
        <f>O336*H336</f>
        <v>0</v>
      </c>
      <c r="Q336" s="199">
        <v>0</v>
      </c>
      <c r="R336" s="199">
        <f>Q336*H336</f>
        <v>0</v>
      </c>
      <c r="S336" s="199">
        <v>3.1E-2</v>
      </c>
      <c r="T336" s="200">
        <f>S336*H336</f>
        <v>1.2300800000000001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1" t="s">
        <v>200</v>
      </c>
      <c r="AT336" s="201" t="s">
        <v>138</v>
      </c>
      <c r="AU336" s="201" t="s">
        <v>92</v>
      </c>
      <c r="AY336" s="18" t="s">
        <v>135</v>
      </c>
      <c r="BE336" s="202">
        <f>IF(N336="základní",J336,0)</f>
        <v>0</v>
      </c>
      <c r="BF336" s="202">
        <f>IF(N336="snížená",J336,0)</f>
        <v>0</v>
      </c>
      <c r="BG336" s="202">
        <f>IF(N336="zákl. přenesená",J336,0)</f>
        <v>0</v>
      </c>
      <c r="BH336" s="202">
        <f>IF(N336="sníž. přenesená",J336,0)</f>
        <v>0</v>
      </c>
      <c r="BI336" s="202">
        <f>IF(N336="nulová",J336,0)</f>
        <v>0</v>
      </c>
      <c r="BJ336" s="18" t="s">
        <v>90</v>
      </c>
      <c r="BK336" s="202">
        <f>ROUND(I336*H336,2)</f>
        <v>0</v>
      </c>
      <c r="BL336" s="18" t="s">
        <v>200</v>
      </c>
      <c r="BM336" s="201" t="s">
        <v>463</v>
      </c>
    </row>
    <row r="337" spans="1:65" s="13" customFormat="1" ht="10.199999999999999">
      <c r="B337" s="203"/>
      <c r="C337" s="204"/>
      <c r="D337" s="205" t="s">
        <v>144</v>
      </c>
      <c r="E337" s="206" t="s">
        <v>1</v>
      </c>
      <c r="F337" s="207" t="s">
        <v>280</v>
      </c>
      <c r="G337" s="204"/>
      <c r="H337" s="206" t="s">
        <v>1</v>
      </c>
      <c r="I337" s="208"/>
      <c r="J337" s="204"/>
      <c r="K337" s="204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144</v>
      </c>
      <c r="AU337" s="213" t="s">
        <v>92</v>
      </c>
      <c r="AV337" s="13" t="s">
        <v>90</v>
      </c>
      <c r="AW337" s="13" t="s">
        <v>38</v>
      </c>
      <c r="AX337" s="13" t="s">
        <v>82</v>
      </c>
      <c r="AY337" s="213" t="s">
        <v>135</v>
      </c>
    </row>
    <row r="338" spans="1:65" s="14" customFormat="1" ht="10.199999999999999">
      <c r="B338" s="214"/>
      <c r="C338" s="215"/>
      <c r="D338" s="205" t="s">
        <v>144</v>
      </c>
      <c r="E338" s="216" t="s">
        <v>1</v>
      </c>
      <c r="F338" s="217" t="s">
        <v>464</v>
      </c>
      <c r="G338" s="215"/>
      <c r="H338" s="218">
        <v>39.68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144</v>
      </c>
      <c r="AU338" s="224" t="s">
        <v>92</v>
      </c>
      <c r="AV338" s="14" t="s">
        <v>92</v>
      </c>
      <c r="AW338" s="14" t="s">
        <v>38</v>
      </c>
      <c r="AX338" s="14" t="s">
        <v>90</v>
      </c>
      <c r="AY338" s="224" t="s">
        <v>135</v>
      </c>
    </row>
    <row r="339" spans="1:65" s="2" customFormat="1" ht="21.75" customHeight="1">
      <c r="A339" s="36"/>
      <c r="B339" s="37"/>
      <c r="C339" s="189" t="s">
        <v>465</v>
      </c>
      <c r="D339" s="189" t="s">
        <v>138</v>
      </c>
      <c r="E339" s="190" t="s">
        <v>466</v>
      </c>
      <c r="F339" s="191" t="s">
        <v>467</v>
      </c>
      <c r="G339" s="192" t="s">
        <v>141</v>
      </c>
      <c r="H339" s="193">
        <v>1.21</v>
      </c>
      <c r="I339" s="194"/>
      <c r="J339" s="195">
        <f>ROUND(I339*H339,2)</f>
        <v>0</v>
      </c>
      <c r="K339" s="196"/>
      <c r="L339" s="41"/>
      <c r="M339" s="197" t="s">
        <v>1</v>
      </c>
      <c r="N339" s="198" t="s">
        <v>47</v>
      </c>
      <c r="O339" s="73"/>
      <c r="P339" s="199">
        <f>O339*H339</f>
        <v>0</v>
      </c>
      <c r="Q339" s="199">
        <v>0</v>
      </c>
      <c r="R339" s="199">
        <f>Q339*H339</f>
        <v>0</v>
      </c>
      <c r="S339" s="199">
        <v>1.4999999999999999E-2</v>
      </c>
      <c r="T339" s="200">
        <f>S339*H339</f>
        <v>1.8149999999999999E-2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1" t="s">
        <v>200</v>
      </c>
      <c r="AT339" s="201" t="s">
        <v>138</v>
      </c>
      <c r="AU339" s="201" t="s">
        <v>92</v>
      </c>
      <c r="AY339" s="18" t="s">
        <v>135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18" t="s">
        <v>90</v>
      </c>
      <c r="BK339" s="202">
        <f>ROUND(I339*H339,2)</f>
        <v>0</v>
      </c>
      <c r="BL339" s="18" t="s">
        <v>200</v>
      </c>
      <c r="BM339" s="201" t="s">
        <v>468</v>
      </c>
    </row>
    <row r="340" spans="1:65" s="13" customFormat="1" ht="10.199999999999999">
      <c r="B340" s="203"/>
      <c r="C340" s="204"/>
      <c r="D340" s="205" t="s">
        <v>144</v>
      </c>
      <c r="E340" s="206" t="s">
        <v>1</v>
      </c>
      <c r="F340" s="207" t="s">
        <v>280</v>
      </c>
      <c r="G340" s="204"/>
      <c r="H340" s="206" t="s">
        <v>1</v>
      </c>
      <c r="I340" s="208"/>
      <c r="J340" s="204"/>
      <c r="K340" s="204"/>
      <c r="L340" s="209"/>
      <c r="M340" s="210"/>
      <c r="N340" s="211"/>
      <c r="O340" s="211"/>
      <c r="P340" s="211"/>
      <c r="Q340" s="211"/>
      <c r="R340" s="211"/>
      <c r="S340" s="211"/>
      <c r="T340" s="212"/>
      <c r="AT340" s="213" t="s">
        <v>144</v>
      </c>
      <c r="AU340" s="213" t="s">
        <v>92</v>
      </c>
      <c r="AV340" s="13" t="s">
        <v>90</v>
      </c>
      <c r="AW340" s="13" t="s">
        <v>38</v>
      </c>
      <c r="AX340" s="13" t="s">
        <v>82</v>
      </c>
      <c r="AY340" s="213" t="s">
        <v>135</v>
      </c>
    </row>
    <row r="341" spans="1:65" s="14" customFormat="1" ht="10.199999999999999">
      <c r="B341" s="214"/>
      <c r="C341" s="215"/>
      <c r="D341" s="205" t="s">
        <v>144</v>
      </c>
      <c r="E341" s="216" t="s">
        <v>1</v>
      </c>
      <c r="F341" s="217" t="s">
        <v>469</v>
      </c>
      <c r="G341" s="215"/>
      <c r="H341" s="218">
        <v>1.21</v>
      </c>
      <c r="I341" s="219"/>
      <c r="J341" s="215"/>
      <c r="K341" s="215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144</v>
      </c>
      <c r="AU341" s="224" t="s">
        <v>92</v>
      </c>
      <c r="AV341" s="14" t="s">
        <v>92</v>
      </c>
      <c r="AW341" s="14" t="s">
        <v>38</v>
      </c>
      <c r="AX341" s="14" t="s">
        <v>90</v>
      </c>
      <c r="AY341" s="224" t="s">
        <v>135</v>
      </c>
    </row>
    <row r="342" spans="1:65" s="2" customFormat="1" ht="66.75" customHeight="1">
      <c r="A342" s="36"/>
      <c r="B342" s="37"/>
      <c r="C342" s="189" t="s">
        <v>470</v>
      </c>
      <c r="D342" s="189" t="s">
        <v>138</v>
      </c>
      <c r="E342" s="190" t="s">
        <v>471</v>
      </c>
      <c r="F342" s="191" t="s">
        <v>472</v>
      </c>
      <c r="G342" s="192" t="s">
        <v>141</v>
      </c>
      <c r="H342" s="193">
        <v>39.68</v>
      </c>
      <c r="I342" s="194"/>
      <c r="J342" s="195">
        <f>ROUND(I342*H342,2)</f>
        <v>0</v>
      </c>
      <c r="K342" s="196"/>
      <c r="L342" s="41"/>
      <c r="M342" s="197" t="s">
        <v>1</v>
      </c>
      <c r="N342" s="198" t="s">
        <v>47</v>
      </c>
      <c r="O342" s="73"/>
      <c r="P342" s="199">
        <f>O342*H342</f>
        <v>0</v>
      </c>
      <c r="Q342" s="199">
        <v>0.03</v>
      </c>
      <c r="R342" s="199">
        <f>Q342*H342</f>
        <v>1.1903999999999999</v>
      </c>
      <c r="S342" s="199">
        <v>0</v>
      </c>
      <c r="T342" s="20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1" t="s">
        <v>200</v>
      </c>
      <c r="AT342" s="201" t="s">
        <v>138</v>
      </c>
      <c r="AU342" s="201" t="s">
        <v>92</v>
      </c>
      <c r="AY342" s="18" t="s">
        <v>135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18" t="s">
        <v>90</v>
      </c>
      <c r="BK342" s="202">
        <f>ROUND(I342*H342,2)</f>
        <v>0</v>
      </c>
      <c r="BL342" s="18" t="s">
        <v>200</v>
      </c>
      <c r="BM342" s="201" t="s">
        <v>473</v>
      </c>
    </row>
    <row r="343" spans="1:65" s="13" customFormat="1" ht="10.199999999999999">
      <c r="B343" s="203"/>
      <c r="C343" s="204"/>
      <c r="D343" s="205" t="s">
        <v>144</v>
      </c>
      <c r="E343" s="206" t="s">
        <v>1</v>
      </c>
      <c r="F343" s="207" t="s">
        <v>145</v>
      </c>
      <c r="G343" s="204"/>
      <c r="H343" s="206" t="s">
        <v>1</v>
      </c>
      <c r="I343" s="208"/>
      <c r="J343" s="204"/>
      <c r="K343" s="204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144</v>
      </c>
      <c r="AU343" s="213" t="s">
        <v>92</v>
      </c>
      <c r="AV343" s="13" t="s">
        <v>90</v>
      </c>
      <c r="AW343" s="13" t="s">
        <v>38</v>
      </c>
      <c r="AX343" s="13" t="s">
        <v>82</v>
      </c>
      <c r="AY343" s="213" t="s">
        <v>135</v>
      </c>
    </row>
    <row r="344" spans="1:65" s="14" customFormat="1" ht="10.199999999999999">
      <c r="B344" s="214"/>
      <c r="C344" s="215"/>
      <c r="D344" s="205" t="s">
        <v>144</v>
      </c>
      <c r="E344" s="216" t="s">
        <v>1</v>
      </c>
      <c r="F344" s="217" t="s">
        <v>474</v>
      </c>
      <c r="G344" s="215"/>
      <c r="H344" s="218">
        <v>39.68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144</v>
      </c>
      <c r="AU344" s="224" t="s">
        <v>92</v>
      </c>
      <c r="AV344" s="14" t="s">
        <v>92</v>
      </c>
      <c r="AW344" s="14" t="s">
        <v>38</v>
      </c>
      <c r="AX344" s="14" t="s">
        <v>90</v>
      </c>
      <c r="AY344" s="224" t="s">
        <v>135</v>
      </c>
    </row>
    <row r="345" spans="1:65" s="2" customFormat="1" ht="21.75" customHeight="1">
      <c r="A345" s="36"/>
      <c r="B345" s="37"/>
      <c r="C345" s="189" t="s">
        <v>475</v>
      </c>
      <c r="D345" s="189" t="s">
        <v>138</v>
      </c>
      <c r="E345" s="190" t="s">
        <v>476</v>
      </c>
      <c r="F345" s="191" t="s">
        <v>477</v>
      </c>
      <c r="G345" s="192" t="s">
        <v>233</v>
      </c>
      <c r="H345" s="193">
        <v>1</v>
      </c>
      <c r="I345" s="194"/>
      <c r="J345" s="195">
        <f>ROUND(I345*H345,2)</f>
        <v>0</v>
      </c>
      <c r="K345" s="196"/>
      <c r="L345" s="41"/>
      <c r="M345" s="197" t="s">
        <v>1</v>
      </c>
      <c r="N345" s="198" t="s">
        <v>47</v>
      </c>
      <c r="O345" s="73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1" t="s">
        <v>200</v>
      </c>
      <c r="AT345" s="201" t="s">
        <v>138</v>
      </c>
      <c r="AU345" s="201" t="s">
        <v>92</v>
      </c>
      <c r="AY345" s="18" t="s">
        <v>135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8" t="s">
        <v>90</v>
      </c>
      <c r="BK345" s="202">
        <f>ROUND(I345*H345,2)</f>
        <v>0</v>
      </c>
      <c r="BL345" s="18" t="s">
        <v>200</v>
      </c>
      <c r="BM345" s="201" t="s">
        <v>478</v>
      </c>
    </row>
    <row r="346" spans="1:65" s="2" customFormat="1" ht="19.2">
      <c r="A346" s="36"/>
      <c r="B346" s="37"/>
      <c r="C346" s="38"/>
      <c r="D346" s="205" t="s">
        <v>170</v>
      </c>
      <c r="E346" s="38"/>
      <c r="F346" s="225" t="s">
        <v>479</v>
      </c>
      <c r="G346" s="38"/>
      <c r="H346" s="38"/>
      <c r="I346" s="226"/>
      <c r="J346" s="38"/>
      <c r="K346" s="38"/>
      <c r="L346" s="41"/>
      <c r="M346" s="227"/>
      <c r="N346" s="228"/>
      <c r="O346" s="73"/>
      <c r="P346" s="73"/>
      <c r="Q346" s="73"/>
      <c r="R346" s="73"/>
      <c r="S346" s="73"/>
      <c r="T346" s="74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8" t="s">
        <v>170</v>
      </c>
      <c r="AU346" s="18" t="s">
        <v>92</v>
      </c>
    </row>
    <row r="347" spans="1:65" s="13" customFormat="1" ht="10.199999999999999">
      <c r="B347" s="203"/>
      <c r="C347" s="204"/>
      <c r="D347" s="205" t="s">
        <v>144</v>
      </c>
      <c r="E347" s="206" t="s">
        <v>1</v>
      </c>
      <c r="F347" s="207" t="s">
        <v>145</v>
      </c>
      <c r="G347" s="204"/>
      <c r="H347" s="206" t="s">
        <v>1</v>
      </c>
      <c r="I347" s="208"/>
      <c r="J347" s="204"/>
      <c r="K347" s="204"/>
      <c r="L347" s="209"/>
      <c r="M347" s="210"/>
      <c r="N347" s="211"/>
      <c r="O347" s="211"/>
      <c r="P347" s="211"/>
      <c r="Q347" s="211"/>
      <c r="R347" s="211"/>
      <c r="S347" s="211"/>
      <c r="T347" s="212"/>
      <c r="AT347" s="213" t="s">
        <v>144</v>
      </c>
      <c r="AU347" s="213" t="s">
        <v>92</v>
      </c>
      <c r="AV347" s="13" t="s">
        <v>90</v>
      </c>
      <c r="AW347" s="13" t="s">
        <v>38</v>
      </c>
      <c r="AX347" s="13" t="s">
        <v>82</v>
      </c>
      <c r="AY347" s="213" t="s">
        <v>135</v>
      </c>
    </row>
    <row r="348" spans="1:65" s="14" customFormat="1" ht="10.199999999999999">
      <c r="B348" s="214"/>
      <c r="C348" s="215"/>
      <c r="D348" s="205" t="s">
        <v>144</v>
      </c>
      <c r="E348" s="216" t="s">
        <v>1</v>
      </c>
      <c r="F348" s="217" t="s">
        <v>480</v>
      </c>
      <c r="G348" s="215"/>
      <c r="H348" s="218">
        <v>1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144</v>
      </c>
      <c r="AU348" s="224" t="s">
        <v>92</v>
      </c>
      <c r="AV348" s="14" t="s">
        <v>92</v>
      </c>
      <c r="AW348" s="14" t="s">
        <v>38</v>
      </c>
      <c r="AX348" s="14" t="s">
        <v>90</v>
      </c>
      <c r="AY348" s="224" t="s">
        <v>135</v>
      </c>
    </row>
    <row r="349" spans="1:65" s="2" customFormat="1" ht="49.05" customHeight="1">
      <c r="A349" s="36"/>
      <c r="B349" s="37"/>
      <c r="C349" s="229" t="s">
        <v>481</v>
      </c>
      <c r="D349" s="229" t="s">
        <v>209</v>
      </c>
      <c r="E349" s="230" t="s">
        <v>482</v>
      </c>
      <c r="F349" s="231" t="s">
        <v>483</v>
      </c>
      <c r="G349" s="232" t="s">
        <v>233</v>
      </c>
      <c r="H349" s="233">
        <v>1</v>
      </c>
      <c r="I349" s="234"/>
      <c r="J349" s="235">
        <f>ROUND(I349*H349,2)</f>
        <v>0</v>
      </c>
      <c r="K349" s="236"/>
      <c r="L349" s="237"/>
      <c r="M349" s="238" t="s">
        <v>1</v>
      </c>
      <c r="N349" s="239" t="s">
        <v>47</v>
      </c>
      <c r="O349" s="73"/>
      <c r="P349" s="199">
        <f>O349*H349</f>
        <v>0</v>
      </c>
      <c r="Q349" s="199">
        <v>1.2999999999999999E-2</v>
      </c>
      <c r="R349" s="199">
        <f>Q349*H349</f>
        <v>1.2999999999999999E-2</v>
      </c>
      <c r="S349" s="199">
        <v>0</v>
      </c>
      <c r="T349" s="20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1" t="s">
        <v>213</v>
      </c>
      <c r="AT349" s="201" t="s">
        <v>209</v>
      </c>
      <c r="AU349" s="201" t="s">
        <v>92</v>
      </c>
      <c r="AY349" s="18" t="s">
        <v>135</v>
      </c>
      <c r="BE349" s="202">
        <f>IF(N349="základní",J349,0)</f>
        <v>0</v>
      </c>
      <c r="BF349" s="202">
        <f>IF(N349="snížená",J349,0)</f>
        <v>0</v>
      </c>
      <c r="BG349" s="202">
        <f>IF(N349="zákl. přenesená",J349,0)</f>
        <v>0</v>
      </c>
      <c r="BH349" s="202">
        <f>IF(N349="sníž. přenesená",J349,0)</f>
        <v>0</v>
      </c>
      <c r="BI349" s="202">
        <f>IF(N349="nulová",J349,0)</f>
        <v>0</v>
      </c>
      <c r="BJ349" s="18" t="s">
        <v>90</v>
      </c>
      <c r="BK349" s="202">
        <f>ROUND(I349*H349,2)</f>
        <v>0</v>
      </c>
      <c r="BL349" s="18" t="s">
        <v>200</v>
      </c>
      <c r="BM349" s="201" t="s">
        <v>484</v>
      </c>
    </row>
    <row r="350" spans="1:65" s="13" customFormat="1" ht="10.199999999999999">
      <c r="B350" s="203"/>
      <c r="C350" s="204"/>
      <c r="D350" s="205" t="s">
        <v>144</v>
      </c>
      <c r="E350" s="206" t="s">
        <v>1</v>
      </c>
      <c r="F350" s="207" t="s">
        <v>145</v>
      </c>
      <c r="G350" s="204"/>
      <c r="H350" s="206" t="s">
        <v>1</v>
      </c>
      <c r="I350" s="208"/>
      <c r="J350" s="204"/>
      <c r="K350" s="204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144</v>
      </c>
      <c r="AU350" s="213" t="s">
        <v>92</v>
      </c>
      <c r="AV350" s="13" t="s">
        <v>90</v>
      </c>
      <c r="AW350" s="13" t="s">
        <v>38</v>
      </c>
      <c r="AX350" s="13" t="s">
        <v>82</v>
      </c>
      <c r="AY350" s="213" t="s">
        <v>135</v>
      </c>
    </row>
    <row r="351" spans="1:65" s="14" customFormat="1" ht="10.199999999999999">
      <c r="B351" s="214"/>
      <c r="C351" s="215"/>
      <c r="D351" s="205" t="s">
        <v>144</v>
      </c>
      <c r="E351" s="216" t="s">
        <v>1</v>
      </c>
      <c r="F351" s="217" t="s">
        <v>480</v>
      </c>
      <c r="G351" s="215"/>
      <c r="H351" s="218">
        <v>1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144</v>
      </c>
      <c r="AU351" s="224" t="s">
        <v>92</v>
      </c>
      <c r="AV351" s="14" t="s">
        <v>92</v>
      </c>
      <c r="AW351" s="14" t="s">
        <v>38</v>
      </c>
      <c r="AX351" s="14" t="s">
        <v>90</v>
      </c>
      <c r="AY351" s="224" t="s">
        <v>135</v>
      </c>
    </row>
    <row r="352" spans="1:65" s="2" customFormat="1" ht="37.799999999999997" customHeight="1">
      <c r="A352" s="36"/>
      <c r="B352" s="37"/>
      <c r="C352" s="189" t="s">
        <v>485</v>
      </c>
      <c r="D352" s="189" t="s">
        <v>138</v>
      </c>
      <c r="E352" s="190" t="s">
        <v>486</v>
      </c>
      <c r="F352" s="191" t="s">
        <v>487</v>
      </c>
      <c r="G352" s="192" t="s">
        <v>233</v>
      </c>
      <c r="H352" s="193">
        <v>1</v>
      </c>
      <c r="I352" s="194"/>
      <c r="J352" s="195">
        <f>ROUND(I352*H352,2)</f>
        <v>0</v>
      </c>
      <c r="K352" s="196"/>
      <c r="L352" s="41"/>
      <c r="M352" s="197" t="s">
        <v>1</v>
      </c>
      <c r="N352" s="198" t="s">
        <v>47</v>
      </c>
      <c r="O352" s="73"/>
      <c r="P352" s="199">
        <f>O352*H352</f>
        <v>0</v>
      </c>
      <c r="Q352" s="199">
        <v>0.02</v>
      </c>
      <c r="R352" s="199">
        <f>Q352*H352</f>
        <v>0.02</v>
      </c>
      <c r="S352" s="199">
        <v>0</v>
      </c>
      <c r="T352" s="200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1" t="s">
        <v>200</v>
      </c>
      <c r="AT352" s="201" t="s">
        <v>138</v>
      </c>
      <c r="AU352" s="201" t="s">
        <v>92</v>
      </c>
      <c r="AY352" s="18" t="s">
        <v>135</v>
      </c>
      <c r="BE352" s="202">
        <f>IF(N352="základní",J352,0)</f>
        <v>0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18" t="s">
        <v>90</v>
      </c>
      <c r="BK352" s="202">
        <f>ROUND(I352*H352,2)</f>
        <v>0</v>
      </c>
      <c r="BL352" s="18" t="s">
        <v>200</v>
      </c>
      <c r="BM352" s="201" t="s">
        <v>488</v>
      </c>
    </row>
    <row r="353" spans="1:65" s="14" customFormat="1" ht="10.199999999999999">
      <c r="B353" s="214"/>
      <c r="C353" s="215"/>
      <c r="D353" s="205" t="s">
        <v>144</v>
      </c>
      <c r="E353" s="216" t="s">
        <v>1</v>
      </c>
      <c r="F353" s="217" t="s">
        <v>489</v>
      </c>
      <c r="G353" s="215"/>
      <c r="H353" s="218">
        <v>1</v>
      </c>
      <c r="I353" s="219"/>
      <c r="J353" s="215"/>
      <c r="K353" s="215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144</v>
      </c>
      <c r="AU353" s="224" t="s">
        <v>92</v>
      </c>
      <c r="AV353" s="14" t="s">
        <v>92</v>
      </c>
      <c r="AW353" s="14" t="s">
        <v>38</v>
      </c>
      <c r="AX353" s="14" t="s">
        <v>90</v>
      </c>
      <c r="AY353" s="224" t="s">
        <v>135</v>
      </c>
    </row>
    <row r="354" spans="1:65" s="2" customFormat="1" ht="37.799999999999997" customHeight="1">
      <c r="A354" s="36"/>
      <c r="B354" s="37"/>
      <c r="C354" s="189" t="s">
        <v>490</v>
      </c>
      <c r="D354" s="189" t="s">
        <v>138</v>
      </c>
      <c r="E354" s="190" t="s">
        <v>491</v>
      </c>
      <c r="F354" s="191" t="s">
        <v>492</v>
      </c>
      <c r="G354" s="192" t="s">
        <v>233</v>
      </c>
      <c r="H354" s="193">
        <v>2</v>
      </c>
      <c r="I354" s="194"/>
      <c r="J354" s="195">
        <f>ROUND(I354*H354,2)</f>
        <v>0</v>
      </c>
      <c r="K354" s="196"/>
      <c r="L354" s="41"/>
      <c r="M354" s="197" t="s">
        <v>1</v>
      </c>
      <c r="N354" s="198" t="s">
        <v>47</v>
      </c>
      <c r="O354" s="73"/>
      <c r="P354" s="199">
        <f>O354*H354</f>
        <v>0</v>
      </c>
      <c r="Q354" s="199">
        <v>0.03</v>
      </c>
      <c r="R354" s="199">
        <f>Q354*H354</f>
        <v>0.06</v>
      </c>
      <c r="S354" s="199">
        <v>0</v>
      </c>
      <c r="T354" s="20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1" t="s">
        <v>200</v>
      </c>
      <c r="AT354" s="201" t="s">
        <v>138</v>
      </c>
      <c r="AU354" s="201" t="s">
        <v>92</v>
      </c>
      <c r="AY354" s="18" t="s">
        <v>135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18" t="s">
        <v>90</v>
      </c>
      <c r="BK354" s="202">
        <f>ROUND(I354*H354,2)</f>
        <v>0</v>
      </c>
      <c r="BL354" s="18" t="s">
        <v>200</v>
      </c>
      <c r="BM354" s="201" t="s">
        <v>493</v>
      </c>
    </row>
    <row r="355" spans="1:65" s="13" customFormat="1" ht="10.199999999999999">
      <c r="B355" s="203"/>
      <c r="C355" s="204"/>
      <c r="D355" s="205" t="s">
        <v>144</v>
      </c>
      <c r="E355" s="206" t="s">
        <v>1</v>
      </c>
      <c r="F355" s="207" t="s">
        <v>145</v>
      </c>
      <c r="G355" s="204"/>
      <c r="H355" s="206" t="s">
        <v>1</v>
      </c>
      <c r="I355" s="208"/>
      <c r="J355" s="204"/>
      <c r="K355" s="204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144</v>
      </c>
      <c r="AU355" s="213" t="s">
        <v>92</v>
      </c>
      <c r="AV355" s="13" t="s">
        <v>90</v>
      </c>
      <c r="AW355" s="13" t="s">
        <v>38</v>
      </c>
      <c r="AX355" s="13" t="s">
        <v>82</v>
      </c>
      <c r="AY355" s="213" t="s">
        <v>135</v>
      </c>
    </row>
    <row r="356" spans="1:65" s="14" customFormat="1" ht="10.199999999999999">
      <c r="B356" s="214"/>
      <c r="C356" s="215"/>
      <c r="D356" s="205" t="s">
        <v>144</v>
      </c>
      <c r="E356" s="216" t="s">
        <v>1</v>
      </c>
      <c r="F356" s="217" t="s">
        <v>494</v>
      </c>
      <c r="G356" s="215"/>
      <c r="H356" s="218">
        <v>2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144</v>
      </c>
      <c r="AU356" s="224" t="s">
        <v>92</v>
      </c>
      <c r="AV356" s="14" t="s">
        <v>92</v>
      </c>
      <c r="AW356" s="14" t="s">
        <v>38</v>
      </c>
      <c r="AX356" s="14" t="s">
        <v>90</v>
      </c>
      <c r="AY356" s="224" t="s">
        <v>135</v>
      </c>
    </row>
    <row r="357" spans="1:65" s="2" customFormat="1" ht="24.15" customHeight="1">
      <c r="A357" s="36"/>
      <c r="B357" s="37"/>
      <c r="C357" s="189" t="s">
        <v>495</v>
      </c>
      <c r="D357" s="189" t="s">
        <v>138</v>
      </c>
      <c r="E357" s="190" t="s">
        <v>496</v>
      </c>
      <c r="F357" s="191" t="s">
        <v>497</v>
      </c>
      <c r="G357" s="192" t="s">
        <v>161</v>
      </c>
      <c r="H357" s="193">
        <v>1.2829999999999999</v>
      </c>
      <c r="I357" s="194"/>
      <c r="J357" s="195">
        <f>ROUND(I357*H357,2)</f>
        <v>0</v>
      </c>
      <c r="K357" s="196"/>
      <c r="L357" s="41"/>
      <c r="M357" s="262" t="s">
        <v>1</v>
      </c>
      <c r="N357" s="263" t="s">
        <v>47</v>
      </c>
      <c r="O357" s="264"/>
      <c r="P357" s="265">
        <f>O357*H357</f>
        <v>0</v>
      </c>
      <c r="Q357" s="265">
        <v>0</v>
      </c>
      <c r="R357" s="265">
        <f>Q357*H357</f>
        <v>0</v>
      </c>
      <c r="S357" s="265">
        <v>0</v>
      </c>
      <c r="T357" s="26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1" t="s">
        <v>200</v>
      </c>
      <c r="AT357" s="201" t="s">
        <v>138</v>
      </c>
      <c r="AU357" s="201" t="s">
        <v>92</v>
      </c>
      <c r="AY357" s="18" t="s">
        <v>135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18" t="s">
        <v>90</v>
      </c>
      <c r="BK357" s="202">
        <f>ROUND(I357*H357,2)</f>
        <v>0</v>
      </c>
      <c r="BL357" s="18" t="s">
        <v>200</v>
      </c>
      <c r="BM357" s="201" t="s">
        <v>498</v>
      </c>
    </row>
    <row r="358" spans="1:65" s="2" customFormat="1" ht="6.9" customHeight="1">
      <c r="A358" s="36"/>
      <c r="B358" s="56"/>
      <c r="C358" s="57"/>
      <c r="D358" s="57"/>
      <c r="E358" s="57"/>
      <c r="F358" s="57"/>
      <c r="G358" s="57"/>
      <c r="H358" s="57"/>
      <c r="I358" s="57"/>
      <c r="J358" s="57"/>
      <c r="K358" s="57"/>
      <c r="L358" s="41"/>
      <c r="M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</row>
  </sheetData>
  <sheetProtection algorithmName="SHA-512" hashValue="mFUh5FJs7UDx+uO7sbwpY5JBLYRzctdr7tugXPJG2LdsReT4wqua2ubxG3qddpmAQPHdAhy9dlPSZR5+rgUOJQ==" saltValue="ize14JCY1DJU7Oi8y47JPDZJgZOgUzg/rMmyfzwmJQYrI6jPiv2c2LC19Qm10gZ2nFVpw5tyK6j8F37C23XCtQ==" spinCount="100000" sheet="1" objects="1" scenarios="1" formatColumns="0" formatRows="0" autoFilter="0"/>
  <autoFilter ref="C128:K35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95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92</v>
      </c>
    </row>
    <row r="4" spans="1:46" s="1" customFormat="1" ht="24.9" customHeight="1">
      <c r="B4" s="21"/>
      <c r="D4" s="112" t="s">
        <v>99</v>
      </c>
      <c r="L4" s="21"/>
      <c r="M4" s="113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16</v>
      </c>
      <c r="L6" s="21"/>
    </row>
    <row r="7" spans="1:46" s="1" customFormat="1" ht="16.5" customHeight="1">
      <c r="B7" s="21"/>
      <c r="E7" s="311" t="str">
        <f>'Rekapitulace stavby'!K6</f>
        <v>Oprava části střechy budovy Gymnázia Dr. Emila Holuba Holice</v>
      </c>
      <c r="F7" s="312"/>
      <c r="G7" s="312"/>
      <c r="H7" s="312"/>
      <c r="L7" s="21"/>
    </row>
    <row r="8" spans="1:46" s="2" customFormat="1" ht="12" customHeight="1">
      <c r="A8" s="36"/>
      <c r="B8" s="41"/>
      <c r="C8" s="36"/>
      <c r="D8" s="114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13" t="s">
        <v>499</v>
      </c>
      <c r="F9" s="314"/>
      <c r="G9" s="314"/>
      <c r="H9" s="314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0.199999999999999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4" t="s">
        <v>18</v>
      </c>
      <c r="E11" s="36"/>
      <c r="F11" s="115" t="s">
        <v>19</v>
      </c>
      <c r="G11" s="36"/>
      <c r="H11" s="36"/>
      <c r="I11" s="114" t="s">
        <v>20</v>
      </c>
      <c r="J11" s="11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22</v>
      </c>
      <c r="E12" s="36"/>
      <c r="F12" s="115" t="s">
        <v>23</v>
      </c>
      <c r="G12" s="36"/>
      <c r="H12" s="36"/>
      <c r="I12" s="114" t="s">
        <v>24</v>
      </c>
      <c r="J12" s="116" t="str">
        <f>'Rekapitulace stavby'!AN8</f>
        <v>27. 4. 2022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30</v>
      </c>
      <c r="E14" s="36"/>
      <c r="F14" s="36"/>
      <c r="G14" s="36"/>
      <c r="H14" s="36"/>
      <c r="I14" s="114" t="s">
        <v>31</v>
      </c>
      <c r="J14" s="11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5" t="s">
        <v>32</v>
      </c>
      <c r="F15" s="36"/>
      <c r="G15" s="36"/>
      <c r="H15" s="36"/>
      <c r="I15" s="114" t="s">
        <v>33</v>
      </c>
      <c r="J15" s="11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34</v>
      </c>
      <c r="E17" s="36"/>
      <c r="F17" s="36"/>
      <c r="G17" s="36"/>
      <c r="H17" s="36"/>
      <c r="I17" s="114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15" t="str">
        <f>'Rekapitulace stavby'!E14</f>
        <v>Vyplň údaj</v>
      </c>
      <c r="F18" s="316"/>
      <c r="G18" s="316"/>
      <c r="H18" s="316"/>
      <c r="I18" s="114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36</v>
      </c>
      <c r="E20" s="36"/>
      <c r="F20" s="36"/>
      <c r="G20" s="36"/>
      <c r="H20" s="36"/>
      <c r="I20" s="114" t="s">
        <v>31</v>
      </c>
      <c r="J20" s="11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5" t="s">
        <v>37</v>
      </c>
      <c r="F21" s="36"/>
      <c r="G21" s="36"/>
      <c r="H21" s="36"/>
      <c r="I21" s="114" t="s">
        <v>33</v>
      </c>
      <c r="J21" s="11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39</v>
      </c>
      <c r="E23" s="36"/>
      <c r="F23" s="36"/>
      <c r="G23" s="36"/>
      <c r="H23" s="36"/>
      <c r="I23" s="114" t="s">
        <v>31</v>
      </c>
      <c r="J23" s="11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5" t="str">
        <f>IF('Rekapitulace stavby'!E20="","",'Rekapitulace stavby'!E20)</f>
        <v xml:space="preserve"> </v>
      </c>
      <c r="F24" s="36"/>
      <c r="G24" s="36"/>
      <c r="H24" s="36"/>
      <c r="I24" s="114" t="s">
        <v>33</v>
      </c>
      <c r="J24" s="11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42</v>
      </c>
      <c r="E30" s="36"/>
      <c r="F30" s="36"/>
      <c r="G30" s="36"/>
      <c r="H30" s="36"/>
      <c r="I30" s="36"/>
      <c r="J30" s="122">
        <f>ROUND(J129,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44</v>
      </c>
      <c r="G32" s="36"/>
      <c r="H32" s="36"/>
      <c r="I32" s="123" t="s">
        <v>43</v>
      </c>
      <c r="J32" s="123" t="s">
        <v>45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46</v>
      </c>
      <c r="E33" s="114" t="s">
        <v>47</v>
      </c>
      <c r="F33" s="125">
        <f>ROUND((SUM(BE129:BE344)),  2)</f>
        <v>0</v>
      </c>
      <c r="G33" s="36"/>
      <c r="H33" s="36"/>
      <c r="I33" s="126">
        <v>0.21</v>
      </c>
      <c r="J33" s="125">
        <f>ROUND(((SUM(BE129:BE344))*I33),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48</v>
      </c>
      <c r="F34" s="125">
        <f>ROUND((SUM(BF129:BF344)),  2)</f>
        <v>0</v>
      </c>
      <c r="G34" s="36"/>
      <c r="H34" s="36"/>
      <c r="I34" s="126">
        <v>0.15</v>
      </c>
      <c r="J34" s="125">
        <f>ROUND(((SUM(BF129:BF344))*I34),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4" t="s">
        <v>49</v>
      </c>
      <c r="F35" s="125">
        <f>ROUND((SUM(BG129:BG344)),  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4" t="s">
        <v>50</v>
      </c>
      <c r="F36" s="125">
        <f>ROUND((SUM(BH129:BH344)),  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4" t="s">
        <v>51</v>
      </c>
      <c r="F37" s="125">
        <f>ROUND((SUM(BI129:BI344)),  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52</v>
      </c>
      <c r="E39" s="129"/>
      <c r="F39" s="129"/>
      <c r="G39" s="130" t="s">
        <v>53</v>
      </c>
      <c r="H39" s="131" t="s">
        <v>54</v>
      </c>
      <c r="I39" s="129"/>
      <c r="J39" s="132">
        <f>SUM(J30:J37)</f>
        <v>0</v>
      </c>
      <c r="K39" s="133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3"/>
      <c r="D50" s="134" t="s">
        <v>55</v>
      </c>
      <c r="E50" s="135"/>
      <c r="F50" s="135"/>
      <c r="G50" s="134" t="s">
        <v>56</v>
      </c>
      <c r="H50" s="135"/>
      <c r="I50" s="135"/>
      <c r="J50" s="135"/>
      <c r="K50" s="135"/>
      <c r="L50" s="5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6"/>
      <c r="B61" s="41"/>
      <c r="C61" s="36"/>
      <c r="D61" s="136" t="s">
        <v>57</v>
      </c>
      <c r="E61" s="137"/>
      <c r="F61" s="138" t="s">
        <v>58</v>
      </c>
      <c r="G61" s="136" t="s">
        <v>57</v>
      </c>
      <c r="H61" s="137"/>
      <c r="I61" s="137"/>
      <c r="J61" s="139" t="s">
        <v>58</v>
      </c>
      <c r="K61" s="13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6"/>
      <c r="B65" s="41"/>
      <c r="C65" s="36"/>
      <c r="D65" s="134" t="s">
        <v>59</v>
      </c>
      <c r="E65" s="140"/>
      <c r="F65" s="140"/>
      <c r="G65" s="134" t="s">
        <v>60</v>
      </c>
      <c r="H65" s="140"/>
      <c r="I65" s="140"/>
      <c r="J65" s="140"/>
      <c r="K65" s="14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6"/>
      <c r="B76" s="41"/>
      <c r="C76" s="36"/>
      <c r="D76" s="136" t="s">
        <v>57</v>
      </c>
      <c r="E76" s="137"/>
      <c r="F76" s="138" t="s">
        <v>58</v>
      </c>
      <c r="G76" s="136" t="s">
        <v>57</v>
      </c>
      <c r="H76" s="137"/>
      <c r="I76" s="137"/>
      <c r="J76" s="139" t="s">
        <v>58</v>
      </c>
      <c r="K76" s="13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" customHeight="1">
      <c r="A81" s="36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" customHeight="1">
      <c r="A82" s="36"/>
      <c r="B82" s="37"/>
      <c r="C82" s="24" t="s">
        <v>102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>
      <c r="A85" s="36"/>
      <c r="B85" s="37"/>
      <c r="C85" s="38"/>
      <c r="D85" s="38"/>
      <c r="E85" s="318" t="str">
        <f>E7</f>
        <v>Oprava části střechy budovy Gymnázia Dr. Emila Holuba Holice</v>
      </c>
      <c r="F85" s="319"/>
      <c r="G85" s="319"/>
      <c r="H85" s="319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100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289" t="str">
        <f>E9</f>
        <v>02 - Střecha B</v>
      </c>
      <c r="F87" s="320"/>
      <c r="G87" s="320"/>
      <c r="H87" s="320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22</v>
      </c>
      <c r="D89" s="38"/>
      <c r="E89" s="38"/>
      <c r="F89" s="28" t="str">
        <f>F12</f>
        <v>Na Mušce 1110, 53401 Holice</v>
      </c>
      <c r="G89" s="38"/>
      <c r="H89" s="38"/>
      <c r="I89" s="30" t="s">
        <v>24</v>
      </c>
      <c r="J89" s="68" t="str">
        <f>IF(J12="","",J12)</f>
        <v>27. 4. 2022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15" customHeight="1">
      <c r="A91" s="36"/>
      <c r="B91" s="37"/>
      <c r="C91" s="30" t="s">
        <v>30</v>
      </c>
      <c r="D91" s="38"/>
      <c r="E91" s="38"/>
      <c r="F91" s="28" t="str">
        <f>E15</f>
        <v>Pardubický kraj</v>
      </c>
      <c r="G91" s="38"/>
      <c r="H91" s="38"/>
      <c r="I91" s="30" t="s">
        <v>36</v>
      </c>
      <c r="J91" s="34" t="str">
        <f>E21</f>
        <v>AZ Optimal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15" customHeight="1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45" t="s">
        <v>103</v>
      </c>
      <c r="D94" s="146"/>
      <c r="E94" s="146"/>
      <c r="F94" s="146"/>
      <c r="G94" s="146"/>
      <c r="H94" s="146"/>
      <c r="I94" s="146"/>
      <c r="J94" s="147" t="s">
        <v>104</v>
      </c>
      <c r="K94" s="14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48" t="s">
        <v>105</v>
      </c>
      <c r="D96" s="38"/>
      <c r="E96" s="38"/>
      <c r="F96" s="38"/>
      <c r="G96" s="38"/>
      <c r="H96" s="38"/>
      <c r="I96" s="38"/>
      <c r="J96" s="86">
        <f>J129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106</v>
      </c>
    </row>
    <row r="97" spans="1:31" s="9" customFormat="1" ht="24.9" customHeight="1">
      <c r="B97" s="149"/>
      <c r="C97" s="150"/>
      <c r="D97" s="151" t="s">
        <v>107</v>
      </c>
      <c r="E97" s="152"/>
      <c r="F97" s="152"/>
      <c r="G97" s="152"/>
      <c r="H97" s="152"/>
      <c r="I97" s="152"/>
      <c r="J97" s="153">
        <f>J130</f>
        <v>0</v>
      </c>
      <c r="K97" s="150"/>
      <c r="L97" s="154"/>
    </row>
    <row r="98" spans="1:31" s="10" customFormat="1" ht="19.95" customHeight="1">
      <c r="B98" s="155"/>
      <c r="C98" s="156"/>
      <c r="D98" s="157" t="s">
        <v>108</v>
      </c>
      <c r="E98" s="158"/>
      <c r="F98" s="158"/>
      <c r="G98" s="158"/>
      <c r="H98" s="158"/>
      <c r="I98" s="158"/>
      <c r="J98" s="159">
        <f>J131</f>
        <v>0</v>
      </c>
      <c r="K98" s="156"/>
      <c r="L98" s="160"/>
    </row>
    <row r="99" spans="1:31" s="10" customFormat="1" ht="19.95" customHeight="1">
      <c r="B99" s="155"/>
      <c r="C99" s="156"/>
      <c r="D99" s="157" t="s">
        <v>109</v>
      </c>
      <c r="E99" s="158"/>
      <c r="F99" s="158"/>
      <c r="G99" s="158"/>
      <c r="H99" s="158"/>
      <c r="I99" s="158"/>
      <c r="J99" s="159">
        <f>J138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110</v>
      </c>
      <c r="E100" s="158"/>
      <c r="F100" s="158"/>
      <c r="G100" s="158"/>
      <c r="H100" s="158"/>
      <c r="I100" s="158"/>
      <c r="J100" s="159">
        <f>J142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111</v>
      </c>
      <c r="E101" s="158"/>
      <c r="F101" s="158"/>
      <c r="G101" s="158"/>
      <c r="H101" s="158"/>
      <c r="I101" s="158"/>
      <c r="J101" s="159">
        <f>J154</f>
        <v>0</v>
      </c>
      <c r="K101" s="156"/>
      <c r="L101" s="160"/>
    </row>
    <row r="102" spans="1:31" s="9" customFormat="1" ht="24.9" customHeight="1">
      <c r="B102" s="149"/>
      <c r="C102" s="150"/>
      <c r="D102" s="151" t="s">
        <v>112</v>
      </c>
      <c r="E102" s="152"/>
      <c r="F102" s="152"/>
      <c r="G102" s="152"/>
      <c r="H102" s="152"/>
      <c r="I102" s="152"/>
      <c r="J102" s="153">
        <f>J156</f>
        <v>0</v>
      </c>
      <c r="K102" s="150"/>
      <c r="L102" s="154"/>
    </row>
    <row r="103" spans="1:31" s="10" customFormat="1" ht="19.95" customHeight="1">
      <c r="B103" s="155"/>
      <c r="C103" s="156"/>
      <c r="D103" s="157" t="s">
        <v>113</v>
      </c>
      <c r="E103" s="158"/>
      <c r="F103" s="158"/>
      <c r="G103" s="158"/>
      <c r="H103" s="158"/>
      <c r="I103" s="158"/>
      <c r="J103" s="159">
        <f>J157</f>
        <v>0</v>
      </c>
      <c r="K103" s="156"/>
      <c r="L103" s="160"/>
    </row>
    <row r="104" spans="1:31" s="10" customFormat="1" ht="19.95" customHeight="1">
      <c r="B104" s="155"/>
      <c r="C104" s="156"/>
      <c r="D104" s="157" t="s">
        <v>114</v>
      </c>
      <c r="E104" s="158"/>
      <c r="F104" s="158"/>
      <c r="G104" s="158"/>
      <c r="H104" s="158"/>
      <c r="I104" s="158"/>
      <c r="J104" s="159">
        <f>J259</f>
        <v>0</v>
      </c>
      <c r="K104" s="156"/>
      <c r="L104" s="160"/>
    </row>
    <row r="105" spans="1:31" s="10" customFormat="1" ht="19.95" customHeight="1">
      <c r="B105" s="155"/>
      <c r="C105" s="156"/>
      <c r="D105" s="157" t="s">
        <v>115</v>
      </c>
      <c r="E105" s="158"/>
      <c r="F105" s="158"/>
      <c r="G105" s="158"/>
      <c r="H105" s="158"/>
      <c r="I105" s="158"/>
      <c r="J105" s="159">
        <f>J280</f>
        <v>0</v>
      </c>
      <c r="K105" s="156"/>
      <c r="L105" s="160"/>
    </row>
    <row r="106" spans="1:31" s="10" customFormat="1" ht="19.95" customHeight="1">
      <c r="B106" s="155"/>
      <c r="C106" s="156"/>
      <c r="D106" s="157" t="s">
        <v>116</v>
      </c>
      <c r="E106" s="158"/>
      <c r="F106" s="158"/>
      <c r="G106" s="158"/>
      <c r="H106" s="158"/>
      <c r="I106" s="158"/>
      <c r="J106" s="159">
        <f>J291</f>
        <v>0</v>
      </c>
      <c r="K106" s="156"/>
      <c r="L106" s="160"/>
    </row>
    <row r="107" spans="1:31" s="10" customFormat="1" ht="19.95" customHeight="1">
      <c r="B107" s="155"/>
      <c r="C107" s="156"/>
      <c r="D107" s="157" t="s">
        <v>117</v>
      </c>
      <c r="E107" s="158"/>
      <c r="F107" s="158"/>
      <c r="G107" s="158"/>
      <c r="H107" s="158"/>
      <c r="I107" s="158"/>
      <c r="J107" s="159">
        <f>J316</f>
        <v>0</v>
      </c>
      <c r="K107" s="156"/>
      <c r="L107" s="160"/>
    </row>
    <row r="108" spans="1:31" s="10" customFormat="1" ht="19.95" customHeight="1">
      <c r="B108" s="155"/>
      <c r="C108" s="156"/>
      <c r="D108" s="157" t="s">
        <v>118</v>
      </c>
      <c r="E108" s="158"/>
      <c r="F108" s="158"/>
      <c r="G108" s="158"/>
      <c r="H108" s="158"/>
      <c r="I108" s="158"/>
      <c r="J108" s="159">
        <f>J325</f>
        <v>0</v>
      </c>
      <c r="K108" s="156"/>
      <c r="L108" s="160"/>
    </row>
    <row r="109" spans="1:31" s="10" customFormat="1" ht="19.95" customHeight="1">
      <c r="B109" s="155"/>
      <c r="C109" s="156"/>
      <c r="D109" s="157" t="s">
        <v>119</v>
      </c>
      <c r="E109" s="158"/>
      <c r="F109" s="158"/>
      <c r="G109" s="158"/>
      <c r="H109" s="158"/>
      <c r="I109" s="158"/>
      <c r="J109" s="159">
        <f>J330</f>
        <v>0</v>
      </c>
      <c r="K109" s="156"/>
      <c r="L109" s="160"/>
    </row>
    <row r="110" spans="1:31" s="2" customFormat="1" ht="21.7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" customHeight="1">
      <c r="A111" s="36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pans="1:31" s="2" customFormat="1" ht="6.9" customHeight="1">
      <c r="A115" s="36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24.9" customHeight="1">
      <c r="A116" s="36"/>
      <c r="B116" s="37"/>
      <c r="C116" s="24" t="s">
        <v>120</v>
      </c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16</v>
      </c>
      <c r="D118" s="38"/>
      <c r="E118" s="38"/>
      <c r="F118" s="38"/>
      <c r="G118" s="38"/>
      <c r="H118" s="38"/>
      <c r="I118" s="38"/>
      <c r="J118" s="38"/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318" t="str">
        <f>E7</f>
        <v>Oprava části střechy budovy Gymnázia Dr. Emila Holuba Holice</v>
      </c>
      <c r="F119" s="319"/>
      <c r="G119" s="319"/>
      <c r="H119" s="319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100</v>
      </c>
      <c r="D120" s="38"/>
      <c r="E120" s="38"/>
      <c r="F120" s="38"/>
      <c r="G120" s="38"/>
      <c r="H120" s="38"/>
      <c r="I120" s="38"/>
      <c r="J120" s="38"/>
      <c r="K120" s="38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289" t="str">
        <f>E9</f>
        <v>02 - Střecha B</v>
      </c>
      <c r="F121" s="320"/>
      <c r="G121" s="320"/>
      <c r="H121" s="320"/>
      <c r="I121" s="38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22</v>
      </c>
      <c r="D123" s="38"/>
      <c r="E123" s="38"/>
      <c r="F123" s="28" t="str">
        <f>F12</f>
        <v>Na Mušce 1110, 53401 Holice</v>
      </c>
      <c r="G123" s="38"/>
      <c r="H123" s="38"/>
      <c r="I123" s="30" t="s">
        <v>24</v>
      </c>
      <c r="J123" s="68" t="str">
        <f>IF(J12="","",J12)</f>
        <v>27. 4. 2022</v>
      </c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30</v>
      </c>
      <c r="D125" s="38"/>
      <c r="E125" s="38"/>
      <c r="F125" s="28" t="str">
        <f>E15</f>
        <v>Pardubický kraj</v>
      </c>
      <c r="G125" s="38"/>
      <c r="H125" s="38"/>
      <c r="I125" s="30" t="s">
        <v>36</v>
      </c>
      <c r="J125" s="34" t="str">
        <f>E21</f>
        <v>AZ Optimal</v>
      </c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30" t="s">
        <v>34</v>
      </c>
      <c r="D126" s="38"/>
      <c r="E126" s="38"/>
      <c r="F126" s="28" t="str">
        <f>IF(E18="","",E18)</f>
        <v>Vyplň údaj</v>
      </c>
      <c r="G126" s="38"/>
      <c r="H126" s="38"/>
      <c r="I126" s="30" t="s">
        <v>39</v>
      </c>
      <c r="J126" s="34" t="str">
        <f>E24</f>
        <v xml:space="preserve"> </v>
      </c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0.3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11" customFormat="1" ht="29.25" customHeight="1">
      <c r="A128" s="161"/>
      <c r="B128" s="162"/>
      <c r="C128" s="163" t="s">
        <v>121</v>
      </c>
      <c r="D128" s="164" t="s">
        <v>67</v>
      </c>
      <c r="E128" s="164" t="s">
        <v>63</v>
      </c>
      <c r="F128" s="164" t="s">
        <v>64</v>
      </c>
      <c r="G128" s="164" t="s">
        <v>122</v>
      </c>
      <c r="H128" s="164" t="s">
        <v>123</v>
      </c>
      <c r="I128" s="164" t="s">
        <v>124</v>
      </c>
      <c r="J128" s="165" t="s">
        <v>104</v>
      </c>
      <c r="K128" s="166" t="s">
        <v>125</v>
      </c>
      <c r="L128" s="167"/>
      <c r="M128" s="77" t="s">
        <v>1</v>
      </c>
      <c r="N128" s="78" t="s">
        <v>46</v>
      </c>
      <c r="O128" s="78" t="s">
        <v>126</v>
      </c>
      <c r="P128" s="78" t="s">
        <v>127</v>
      </c>
      <c r="Q128" s="78" t="s">
        <v>128</v>
      </c>
      <c r="R128" s="78" t="s">
        <v>129</v>
      </c>
      <c r="S128" s="78" t="s">
        <v>130</v>
      </c>
      <c r="T128" s="79" t="s">
        <v>131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65" s="2" customFormat="1" ht="22.8" customHeight="1">
      <c r="A129" s="36"/>
      <c r="B129" s="37"/>
      <c r="C129" s="84" t="s">
        <v>132</v>
      </c>
      <c r="D129" s="38"/>
      <c r="E129" s="38"/>
      <c r="F129" s="38"/>
      <c r="G129" s="38"/>
      <c r="H129" s="38"/>
      <c r="I129" s="38"/>
      <c r="J129" s="168">
        <f>BK129</f>
        <v>0</v>
      </c>
      <c r="K129" s="38"/>
      <c r="L129" s="41"/>
      <c r="M129" s="80"/>
      <c r="N129" s="169"/>
      <c r="O129" s="81"/>
      <c r="P129" s="170">
        <f>P130+P156</f>
        <v>0</v>
      </c>
      <c r="Q129" s="81"/>
      <c r="R129" s="170">
        <f>R130+R156</f>
        <v>50.841645699999994</v>
      </c>
      <c r="S129" s="81"/>
      <c r="T129" s="171">
        <f>T130+T156</f>
        <v>49.309382150000012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81</v>
      </c>
      <c r="AU129" s="18" t="s">
        <v>106</v>
      </c>
      <c r="BK129" s="172">
        <f>BK130+BK156</f>
        <v>0</v>
      </c>
    </row>
    <row r="130" spans="1:65" s="12" customFormat="1" ht="25.95" customHeight="1">
      <c r="B130" s="173"/>
      <c r="C130" s="174"/>
      <c r="D130" s="175" t="s">
        <v>81</v>
      </c>
      <c r="E130" s="176" t="s">
        <v>133</v>
      </c>
      <c r="F130" s="176" t="s">
        <v>134</v>
      </c>
      <c r="G130" s="174"/>
      <c r="H130" s="174"/>
      <c r="I130" s="177"/>
      <c r="J130" s="178">
        <f>BK130</f>
        <v>0</v>
      </c>
      <c r="K130" s="174"/>
      <c r="L130" s="179"/>
      <c r="M130" s="180"/>
      <c r="N130" s="181"/>
      <c r="O130" s="181"/>
      <c r="P130" s="182">
        <f>P131+P138+P142+P154</f>
        <v>0</v>
      </c>
      <c r="Q130" s="181"/>
      <c r="R130" s="182">
        <f>R131+R138+R142+R154</f>
        <v>14.953786000000001</v>
      </c>
      <c r="S130" s="181"/>
      <c r="T130" s="183">
        <f>T131+T138+T142+T154</f>
        <v>10.626975000000002</v>
      </c>
      <c r="AR130" s="184" t="s">
        <v>90</v>
      </c>
      <c r="AT130" s="185" t="s">
        <v>81</v>
      </c>
      <c r="AU130" s="185" t="s">
        <v>82</v>
      </c>
      <c r="AY130" s="184" t="s">
        <v>135</v>
      </c>
      <c r="BK130" s="186">
        <f>BK131+BK138+BK142+BK154</f>
        <v>0</v>
      </c>
    </row>
    <row r="131" spans="1:65" s="12" customFormat="1" ht="22.8" customHeight="1">
      <c r="B131" s="173"/>
      <c r="C131" s="174"/>
      <c r="D131" s="175" t="s">
        <v>81</v>
      </c>
      <c r="E131" s="187" t="s">
        <v>136</v>
      </c>
      <c r="F131" s="187" t="s">
        <v>137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SUM(P132:P137)</f>
        <v>0</v>
      </c>
      <c r="Q131" s="181"/>
      <c r="R131" s="182">
        <f>SUM(R132:R137)</f>
        <v>14.953786000000001</v>
      </c>
      <c r="S131" s="181"/>
      <c r="T131" s="183">
        <f>SUM(T132:T137)</f>
        <v>9.6133750000000013</v>
      </c>
      <c r="AR131" s="184" t="s">
        <v>90</v>
      </c>
      <c r="AT131" s="185" t="s">
        <v>81</v>
      </c>
      <c r="AU131" s="185" t="s">
        <v>90</v>
      </c>
      <c r="AY131" s="184" t="s">
        <v>135</v>
      </c>
      <c r="BK131" s="186">
        <f>SUM(BK132:BK137)</f>
        <v>0</v>
      </c>
    </row>
    <row r="132" spans="1:65" s="2" customFormat="1" ht="24.15" customHeight="1">
      <c r="A132" s="36"/>
      <c r="B132" s="37"/>
      <c r="C132" s="189" t="s">
        <v>90</v>
      </c>
      <c r="D132" s="189" t="s">
        <v>138</v>
      </c>
      <c r="E132" s="190" t="s">
        <v>139</v>
      </c>
      <c r="F132" s="191" t="s">
        <v>140</v>
      </c>
      <c r="G132" s="192" t="s">
        <v>141</v>
      </c>
      <c r="H132" s="193">
        <v>63.35</v>
      </c>
      <c r="I132" s="194"/>
      <c r="J132" s="195">
        <f>ROUND(I132*H132,2)</f>
        <v>0</v>
      </c>
      <c r="K132" s="196"/>
      <c r="L132" s="41"/>
      <c r="M132" s="197" t="s">
        <v>1</v>
      </c>
      <c r="N132" s="198" t="s">
        <v>47</v>
      </c>
      <c r="O132" s="73"/>
      <c r="P132" s="199">
        <f>O132*H132</f>
        <v>0</v>
      </c>
      <c r="Q132" s="199">
        <v>1.146E-2</v>
      </c>
      <c r="R132" s="199">
        <f>Q132*H132</f>
        <v>0.72599099999999994</v>
      </c>
      <c r="S132" s="199">
        <v>0</v>
      </c>
      <c r="T132" s="20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1" t="s">
        <v>142</v>
      </c>
      <c r="AT132" s="201" t="s">
        <v>138</v>
      </c>
      <c r="AU132" s="201" t="s">
        <v>92</v>
      </c>
      <c r="AY132" s="18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90</v>
      </c>
      <c r="BK132" s="202">
        <f>ROUND(I132*H132,2)</f>
        <v>0</v>
      </c>
      <c r="BL132" s="18" t="s">
        <v>142</v>
      </c>
      <c r="BM132" s="201" t="s">
        <v>500</v>
      </c>
    </row>
    <row r="133" spans="1:65" s="13" customFormat="1" ht="10.199999999999999">
      <c r="B133" s="203"/>
      <c r="C133" s="204"/>
      <c r="D133" s="205" t="s">
        <v>144</v>
      </c>
      <c r="E133" s="206" t="s">
        <v>1</v>
      </c>
      <c r="F133" s="207" t="s">
        <v>501</v>
      </c>
      <c r="G133" s="204"/>
      <c r="H133" s="206" t="s">
        <v>1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144</v>
      </c>
      <c r="AU133" s="213" t="s">
        <v>92</v>
      </c>
      <c r="AV133" s="13" t="s">
        <v>90</v>
      </c>
      <c r="AW133" s="13" t="s">
        <v>38</v>
      </c>
      <c r="AX133" s="13" t="s">
        <v>82</v>
      </c>
      <c r="AY133" s="213" t="s">
        <v>135</v>
      </c>
    </row>
    <row r="134" spans="1:65" s="14" customFormat="1" ht="10.199999999999999">
      <c r="B134" s="214"/>
      <c r="C134" s="215"/>
      <c r="D134" s="205" t="s">
        <v>144</v>
      </c>
      <c r="E134" s="216" t="s">
        <v>1</v>
      </c>
      <c r="F134" s="217" t="s">
        <v>502</v>
      </c>
      <c r="G134" s="215"/>
      <c r="H134" s="218">
        <v>63.35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144</v>
      </c>
      <c r="AU134" s="224" t="s">
        <v>92</v>
      </c>
      <c r="AV134" s="14" t="s">
        <v>92</v>
      </c>
      <c r="AW134" s="14" t="s">
        <v>38</v>
      </c>
      <c r="AX134" s="14" t="s">
        <v>90</v>
      </c>
      <c r="AY134" s="224" t="s">
        <v>135</v>
      </c>
    </row>
    <row r="135" spans="1:65" s="2" customFormat="1" ht="21.75" customHeight="1">
      <c r="A135" s="36"/>
      <c r="B135" s="37"/>
      <c r="C135" s="189" t="s">
        <v>92</v>
      </c>
      <c r="D135" s="189" t="s">
        <v>138</v>
      </c>
      <c r="E135" s="190" t="s">
        <v>147</v>
      </c>
      <c r="F135" s="191" t="s">
        <v>148</v>
      </c>
      <c r="G135" s="192" t="s">
        <v>141</v>
      </c>
      <c r="H135" s="193">
        <v>384.53500000000003</v>
      </c>
      <c r="I135" s="194"/>
      <c r="J135" s="195">
        <f>ROUND(I135*H135,2)</f>
        <v>0</v>
      </c>
      <c r="K135" s="196"/>
      <c r="L135" s="41"/>
      <c r="M135" s="197" t="s">
        <v>1</v>
      </c>
      <c r="N135" s="198" t="s">
        <v>47</v>
      </c>
      <c r="O135" s="73"/>
      <c r="P135" s="199">
        <f>O135*H135</f>
        <v>0</v>
      </c>
      <c r="Q135" s="199">
        <v>3.6999999999999998E-2</v>
      </c>
      <c r="R135" s="199">
        <f>Q135*H135</f>
        <v>14.227795</v>
      </c>
      <c r="S135" s="199">
        <v>2.5000000000000001E-2</v>
      </c>
      <c r="T135" s="200">
        <f>S135*H135</f>
        <v>9.6133750000000013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142</v>
      </c>
      <c r="AT135" s="201" t="s">
        <v>138</v>
      </c>
      <c r="AU135" s="201" t="s">
        <v>92</v>
      </c>
      <c r="AY135" s="18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90</v>
      </c>
      <c r="BK135" s="202">
        <f>ROUND(I135*H135,2)</f>
        <v>0</v>
      </c>
      <c r="BL135" s="18" t="s">
        <v>142</v>
      </c>
      <c r="BM135" s="201" t="s">
        <v>503</v>
      </c>
    </row>
    <row r="136" spans="1:65" s="13" customFormat="1" ht="10.199999999999999">
      <c r="B136" s="203"/>
      <c r="C136" s="204"/>
      <c r="D136" s="205" t="s">
        <v>144</v>
      </c>
      <c r="E136" s="206" t="s">
        <v>1</v>
      </c>
      <c r="F136" s="207" t="s">
        <v>501</v>
      </c>
      <c r="G136" s="204"/>
      <c r="H136" s="206" t="s">
        <v>1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144</v>
      </c>
      <c r="AU136" s="213" t="s">
        <v>92</v>
      </c>
      <c r="AV136" s="13" t="s">
        <v>90</v>
      </c>
      <c r="AW136" s="13" t="s">
        <v>38</v>
      </c>
      <c r="AX136" s="13" t="s">
        <v>82</v>
      </c>
      <c r="AY136" s="213" t="s">
        <v>135</v>
      </c>
    </row>
    <row r="137" spans="1:65" s="14" customFormat="1" ht="10.199999999999999">
      <c r="B137" s="214"/>
      <c r="C137" s="215"/>
      <c r="D137" s="205" t="s">
        <v>144</v>
      </c>
      <c r="E137" s="216" t="s">
        <v>1</v>
      </c>
      <c r="F137" s="217" t="s">
        <v>504</v>
      </c>
      <c r="G137" s="215"/>
      <c r="H137" s="218">
        <v>384.53500000000003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144</v>
      </c>
      <c r="AU137" s="224" t="s">
        <v>92</v>
      </c>
      <c r="AV137" s="14" t="s">
        <v>92</v>
      </c>
      <c r="AW137" s="14" t="s">
        <v>38</v>
      </c>
      <c r="AX137" s="14" t="s">
        <v>90</v>
      </c>
      <c r="AY137" s="224" t="s">
        <v>135</v>
      </c>
    </row>
    <row r="138" spans="1:65" s="12" customFormat="1" ht="22.8" customHeight="1">
      <c r="B138" s="173"/>
      <c r="C138" s="174"/>
      <c r="D138" s="175" t="s">
        <v>81</v>
      </c>
      <c r="E138" s="187" t="s">
        <v>151</v>
      </c>
      <c r="F138" s="187" t="s">
        <v>152</v>
      </c>
      <c r="G138" s="174"/>
      <c r="H138" s="174"/>
      <c r="I138" s="177"/>
      <c r="J138" s="188">
        <f>BK138</f>
        <v>0</v>
      </c>
      <c r="K138" s="174"/>
      <c r="L138" s="179"/>
      <c r="M138" s="180"/>
      <c r="N138" s="181"/>
      <c r="O138" s="181"/>
      <c r="P138" s="182">
        <f>SUM(P139:P141)</f>
        <v>0</v>
      </c>
      <c r="Q138" s="181"/>
      <c r="R138" s="182">
        <f>SUM(R139:R141)</f>
        <v>0</v>
      </c>
      <c r="S138" s="181"/>
      <c r="T138" s="183">
        <f>SUM(T139:T141)</f>
        <v>1.0136000000000001</v>
      </c>
      <c r="AR138" s="184" t="s">
        <v>90</v>
      </c>
      <c r="AT138" s="185" t="s">
        <v>81</v>
      </c>
      <c r="AU138" s="185" t="s">
        <v>90</v>
      </c>
      <c r="AY138" s="184" t="s">
        <v>135</v>
      </c>
      <c r="BK138" s="186">
        <f>SUM(BK139:BK141)</f>
        <v>0</v>
      </c>
    </row>
    <row r="139" spans="1:65" s="2" customFormat="1" ht="37.799999999999997" customHeight="1">
      <c r="A139" s="36"/>
      <c r="B139" s="37"/>
      <c r="C139" s="189" t="s">
        <v>153</v>
      </c>
      <c r="D139" s="189" t="s">
        <v>138</v>
      </c>
      <c r="E139" s="190" t="s">
        <v>154</v>
      </c>
      <c r="F139" s="191" t="s">
        <v>155</v>
      </c>
      <c r="G139" s="192" t="s">
        <v>141</v>
      </c>
      <c r="H139" s="193">
        <v>63.35</v>
      </c>
      <c r="I139" s="194"/>
      <c r="J139" s="195">
        <f>ROUND(I139*H139,2)</f>
        <v>0</v>
      </c>
      <c r="K139" s="196"/>
      <c r="L139" s="41"/>
      <c r="M139" s="197" t="s">
        <v>1</v>
      </c>
      <c r="N139" s="198" t="s">
        <v>47</v>
      </c>
      <c r="O139" s="73"/>
      <c r="P139" s="199">
        <f>O139*H139</f>
        <v>0</v>
      </c>
      <c r="Q139" s="199">
        <v>0</v>
      </c>
      <c r="R139" s="199">
        <f>Q139*H139</f>
        <v>0</v>
      </c>
      <c r="S139" s="199">
        <v>1.6E-2</v>
      </c>
      <c r="T139" s="200">
        <f>S139*H139</f>
        <v>1.0136000000000001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142</v>
      </c>
      <c r="AT139" s="201" t="s">
        <v>138</v>
      </c>
      <c r="AU139" s="201" t="s">
        <v>92</v>
      </c>
      <c r="AY139" s="18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90</v>
      </c>
      <c r="BK139" s="202">
        <f>ROUND(I139*H139,2)</f>
        <v>0</v>
      </c>
      <c r="BL139" s="18" t="s">
        <v>142</v>
      </c>
      <c r="BM139" s="201" t="s">
        <v>505</v>
      </c>
    </row>
    <row r="140" spans="1:65" s="13" customFormat="1" ht="10.199999999999999">
      <c r="B140" s="203"/>
      <c r="C140" s="204"/>
      <c r="D140" s="205" t="s">
        <v>144</v>
      </c>
      <c r="E140" s="206" t="s">
        <v>1</v>
      </c>
      <c r="F140" s="207" t="s">
        <v>501</v>
      </c>
      <c r="G140" s="204"/>
      <c r="H140" s="206" t="s">
        <v>1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144</v>
      </c>
      <c r="AU140" s="213" t="s">
        <v>92</v>
      </c>
      <c r="AV140" s="13" t="s">
        <v>90</v>
      </c>
      <c r="AW140" s="13" t="s">
        <v>38</v>
      </c>
      <c r="AX140" s="13" t="s">
        <v>82</v>
      </c>
      <c r="AY140" s="213" t="s">
        <v>135</v>
      </c>
    </row>
    <row r="141" spans="1:65" s="14" customFormat="1" ht="10.199999999999999">
      <c r="B141" s="214"/>
      <c r="C141" s="215"/>
      <c r="D141" s="205" t="s">
        <v>144</v>
      </c>
      <c r="E141" s="216" t="s">
        <v>1</v>
      </c>
      <c r="F141" s="217" t="s">
        <v>502</v>
      </c>
      <c r="G141" s="215"/>
      <c r="H141" s="218">
        <v>63.35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144</v>
      </c>
      <c r="AU141" s="224" t="s">
        <v>92</v>
      </c>
      <c r="AV141" s="14" t="s">
        <v>92</v>
      </c>
      <c r="AW141" s="14" t="s">
        <v>38</v>
      </c>
      <c r="AX141" s="14" t="s">
        <v>90</v>
      </c>
      <c r="AY141" s="224" t="s">
        <v>135</v>
      </c>
    </row>
    <row r="142" spans="1:65" s="12" customFormat="1" ht="22.8" customHeight="1">
      <c r="B142" s="173"/>
      <c r="C142" s="174"/>
      <c r="D142" s="175" t="s">
        <v>81</v>
      </c>
      <c r="E142" s="187" t="s">
        <v>157</v>
      </c>
      <c r="F142" s="187" t="s">
        <v>158</v>
      </c>
      <c r="G142" s="174"/>
      <c r="H142" s="174"/>
      <c r="I142" s="177"/>
      <c r="J142" s="188">
        <f>BK142</f>
        <v>0</v>
      </c>
      <c r="K142" s="174"/>
      <c r="L142" s="179"/>
      <c r="M142" s="180"/>
      <c r="N142" s="181"/>
      <c r="O142" s="181"/>
      <c r="P142" s="182">
        <f>SUM(P143:P153)</f>
        <v>0</v>
      </c>
      <c r="Q142" s="181"/>
      <c r="R142" s="182">
        <f>SUM(R143:R153)</f>
        <v>0</v>
      </c>
      <c r="S142" s="181"/>
      <c r="T142" s="183">
        <f>SUM(T143:T153)</f>
        <v>0</v>
      </c>
      <c r="AR142" s="184" t="s">
        <v>90</v>
      </c>
      <c r="AT142" s="185" t="s">
        <v>81</v>
      </c>
      <c r="AU142" s="185" t="s">
        <v>90</v>
      </c>
      <c r="AY142" s="184" t="s">
        <v>135</v>
      </c>
      <c r="BK142" s="186">
        <f>SUM(BK143:BK153)</f>
        <v>0</v>
      </c>
    </row>
    <row r="143" spans="1:65" s="2" customFormat="1" ht="33" customHeight="1">
      <c r="A143" s="36"/>
      <c r="B143" s="37"/>
      <c r="C143" s="189" t="s">
        <v>142</v>
      </c>
      <c r="D143" s="189" t="s">
        <v>138</v>
      </c>
      <c r="E143" s="190" t="s">
        <v>159</v>
      </c>
      <c r="F143" s="191" t="s">
        <v>160</v>
      </c>
      <c r="G143" s="192" t="s">
        <v>161</v>
      </c>
      <c r="H143" s="193">
        <v>49.308999999999997</v>
      </c>
      <c r="I143" s="194"/>
      <c r="J143" s="195">
        <f>ROUND(I143*H143,2)</f>
        <v>0</v>
      </c>
      <c r="K143" s="196"/>
      <c r="L143" s="41"/>
      <c r="M143" s="197" t="s">
        <v>1</v>
      </c>
      <c r="N143" s="198" t="s">
        <v>47</v>
      </c>
      <c r="O143" s="73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1" t="s">
        <v>142</v>
      </c>
      <c r="AT143" s="201" t="s">
        <v>138</v>
      </c>
      <c r="AU143" s="201" t="s">
        <v>92</v>
      </c>
      <c r="AY143" s="18" t="s">
        <v>135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90</v>
      </c>
      <c r="BK143" s="202">
        <f>ROUND(I143*H143,2)</f>
        <v>0</v>
      </c>
      <c r="BL143" s="18" t="s">
        <v>142</v>
      </c>
      <c r="BM143" s="201" t="s">
        <v>506</v>
      </c>
    </row>
    <row r="144" spans="1:65" s="2" customFormat="1" ht="24.15" customHeight="1">
      <c r="A144" s="36"/>
      <c r="B144" s="37"/>
      <c r="C144" s="189" t="s">
        <v>163</v>
      </c>
      <c r="D144" s="189" t="s">
        <v>138</v>
      </c>
      <c r="E144" s="190" t="s">
        <v>164</v>
      </c>
      <c r="F144" s="191" t="s">
        <v>165</v>
      </c>
      <c r="G144" s="192" t="s">
        <v>161</v>
      </c>
      <c r="H144" s="193">
        <v>49.308999999999997</v>
      </c>
      <c r="I144" s="194"/>
      <c r="J144" s="195">
        <f>ROUND(I144*H144,2)</f>
        <v>0</v>
      </c>
      <c r="K144" s="196"/>
      <c r="L144" s="41"/>
      <c r="M144" s="197" t="s">
        <v>1</v>
      </c>
      <c r="N144" s="198" t="s">
        <v>47</v>
      </c>
      <c r="O144" s="73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142</v>
      </c>
      <c r="AT144" s="201" t="s">
        <v>138</v>
      </c>
      <c r="AU144" s="201" t="s">
        <v>92</v>
      </c>
      <c r="AY144" s="18" t="s">
        <v>135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90</v>
      </c>
      <c r="BK144" s="202">
        <f>ROUND(I144*H144,2)</f>
        <v>0</v>
      </c>
      <c r="BL144" s="18" t="s">
        <v>142</v>
      </c>
      <c r="BM144" s="201" t="s">
        <v>507</v>
      </c>
    </row>
    <row r="145" spans="1:65" s="2" customFormat="1" ht="24.15" customHeight="1">
      <c r="A145" s="36"/>
      <c r="B145" s="37"/>
      <c r="C145" s="189" t="s">
        <v>136</v>
      </c>
      <c r="D145" s="189" t="s">
        <v>138</v>
      </c>
      <c r="E145" s="190" t="s">
        <v>167</v>
      </c>
      <c r="F145" s="191" t="s">
        <v>168</v>
      </c>
      <c r="G145" s="192" t="s">
        <v>161</v>
      </c>
      <c r="H145" s="193">
        <v>1183.4159999999999</v>
      </c>
      <c r="I145" s="194"/>
      <c r="J145" s="195">
        <f>ROUND(I145*H145,2)</f>
        <v>0</v>
      </c>
      <c r="K145" s="196"/>
      <c r="L145" s="41"/>
      <c r="M145" s="197" t="s">
        <v>1</v>
      </c>
      <c r="N145" s="198" t="s">
        <v>47</v>
      </c>
      <c r="O145" s="73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1" t="s">
        <v>142</v>
      </c>
      <c r="AT145" s="201" t="s">
        <v>138</v>
      </c>
      <c r="AU145" s="201" t="s">
        <v>92</v>
      </c>
      <c r="AY145" s="18" t="s">
        <v>135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90</v>
      </c>
      <c r="BK145" s="202">
        <f>ROUND(I145*H145,2)</f>
        <v>0</v>
      </c>
      <c r="BL145" s="18" t="s">
        <v>142</v>
      </c>
      <c r="BM145" s="201" t="s">
        <v>508</v>
      </c>
    </row>
    <row r="146" spans="1:65" s="2" customFormat="1" ht="19.2">
      <c r="A146" s="36"/>
      <c r="B146" s="37"/>
      <c r="C146" s="38"/>
      <c r="D146" s="205" t="s">
        <v>170</v>
      </c>
      <c r="E146" s="38"/>
      <c r="F146" s="225" t="s">
        <v>171</v>
      </c>
      <c r="G146" s="38"/>
      <c r="H146" s="38"/>
      <c r="I146" s="226"/>
      <c r="J146" s="38"/>
      <c r="K146" s="38"/>
      <c r="L146" s="41"/>
      <c r="M146" s="227"/>
      <c r="N146" s="228"/>
      <c r="O146" s="73"/>
      <c r="P146" s="73"/>
      <c r="Q146" s="73"/>
      <c r="R146" s="73"/>
      <c r="S146" s="73"/>
      <c r="T146" s="74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170</v>
      </c>
      <c r="AU146" s="18" t="s">
        <v>92</v>
      </c>
    </row>
    <row r="147" spans="1:65" s="14" customFormat="1" ht="10.199999999999999">
      <c r="B147" s="214"/>
      <c r="C147" s="215"/>
      <c r="D147" s="205" t="s">
        <v>144</v>
      </c>
      <c r="E147" s="215"/>
      <c r="F147" s="217" t="s">
        <v>509</v>
      </c>
      <c r="G147" s="215"/>
      <c r="H147" s="218">
        <v>1183.4159999999999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144</v>
      </c>
      <c r="AU147" s="224" t="s">
        <v>92</v>
      </c>
      <c r="AV147" s="14" t="s">
        <v>92</v>
      </c>
      <c r="AW147" s="14" t="s">
        <v>4</v>
      </c>
      <c r="AX147" s="14" t="s">
        <v>90</v>
      </c>
      <c r="AY147" s="224" t="s">
        <v>135</v>
      </c>
    </row>
    <row r="148" spans="1:65" s="2" customFormat="1" ht="33" customHeight="1">
      <c r="A148" s="36"/>
      <c r="B148" s="37"/>
      <c r="C148" s="189" t="s">
        <v>173</v>
      </c>
      <c r="D148" s="189" t="s">
        <v>138</v>
      </c>
      <c r="E148" s="190" t="s">
        <v>174</v>
      </c>
      <c r="F148" s="191" t="s">
        <v>175</v>
      </c>
      <c r="G148" s="192" t="s">
        <v>161</v>
      </c>
      <c r="H148" s="193">
        <v>14.429</v>
      </c>
      <c r="I148" s="194"/>
      <c r="J148" s="195">
        <f>ROUND(I148*H148,2)</f>
        <v>0</v>
      </c>
      <c r="K148" s="196"/>
      <c r="L148" s="41"/>
      <c r="M148" s="197" t="s">
        <v>1</v>
      </c>
      <c r="N148" s="198" t="s">
        <v>47</v>
      </c>
      <c r="O148" s="73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1" t="s">
        <v>142</v>
      </c>
      <c r="AT148" s="201" t="s">
        <v>138</v>
      </c>
      <c r="AU148" s="201" t="s">
        <v>92</v>
      </c>
      <c r="AY148" s="18" t="s">
        <v>135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90</v>
      </c>
      <c r="BK148" s="202">
        <f>ROUND(I148*H148,2)</f>
        <v>0</v>
      </c>
      <c r="BL148" s="18" t="s">
        <v>142</v>
      </c>
      <c r="BM148" s="201" t="s">
        <v>510</v>
      </c>
    </row>
    <row r="149" spans="1:65" s="14" customFormat="1" ht="20.399999999999999">
      <c r="B149" s="214"/>
      <c r="C149" s="215"/>
      <c r="D149" s="205" t="s">
        <v>144</v>
      </c>
      <c r="E149" s="216" t="s">
        <v>1</v>
      </c>
      <c r="F149" s="217" t="s">
        <v>511</v>
      </c>
      <c r="G149" s="215"/>
      <c r="H149" s="218">
        <v>14.429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144</v>
      </c>
      <c r="AU149" s="224" t="s">
        <v>92</v>
      </c>
      <c r="AV149" s="14" t="s">
        <v>92</v>
      </c>
      <c r="AW149" s="14" t="s">
        <v>38</v>
      </c>
      <c r="AX149" s="14" t="s">
        <v>90</v>
      </c>
      <c r="AY149" s="224" t="s">
        <v>135</v>
      </c>
    </row>
    <row r="150" spans="1:65" s="2" customFormat="1" ht="33" customHeight="1">
      <c r="A150" s="36"/>
      <c r="B150" s="37"/>
      <c r="C150" s="189" t="s">
        <v>178</v>
      </c>
      <c r="D150" s="189" t="s">
        <v>138</v>
      </c>
      <c r="E150" s="190" t="s">
        <v>179</v>
      </c>
      <c r="F150" s="191" t="s">
        <v>180</v>
      </c>
      <c r="G150" s="192" t="s">
        <v>161</v>
      </c>
      <c r="H150" s="193">
        <v>2.274</v>
      </c>
      <c r="I150" s="194"/>
      <c r="J150" s="195">
        <f>ROUND(I150*H150,2)</f>
        <v>0</v>
      </c>
      <c r="K150" s="196"/>
      <c r="L150" s="41"/>
      <c r="M150" s="197" t="s">
        <v>1</v>
      </c>
      <c r="N150" s="198" t="s">
        <v>47</v>
      </c>
      <c r="O150" s="73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142</v>
      </c>
      <c r="AT150" s="201" t="s">
        <v>138</v>
      </c>
      <c r="AU150" s="201" t="s">
        <v>92</v>
      </c>
      <c r="AY150" s="18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90</v>
      </c>
      <c r="BK150" s="202">
        <f>ROUND(I150*H150,2)</f>
        <v>0</v>
      </c>
      <c r="BL150" s="18" t="s">
        <v>142</v>
      </c>
      <c r="BM150" s="201" t="s">
        <v>512</v>
      </c>
    </row>
    <row r="151" spans="1:65" s="14" customFormat="1" ht="10.199999999999999">
      <c r="B151" s="214"/>
      <c r="C151" s="215"/>
      <c r="D151" s="205" t="s">
        <v>144</v>
      </c>
      <c r="E151" s="216" t="s">
        <v>1</v>
      </c>
      <c r="F151" s="217" t="s">
        <v>513</v>
      </c>
      <c r="G151" s="215"/>
      <c r="H151" s="218">
        <v>2.274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144</v>
      </c>
      <c r="AU151" s="224" t="s">
        <v>92</v>
      </c>
      <c r="AV151" s="14" t="s">
        <v>92</v>
      </c>
      <c r="AW151" s="14" t="s">
        <v>38</v>
      </c>
      <c r="AX151" s="14" t="s">
        <v>90</v>
      </c>
      <c r="AY151" s="224" t="s">
        <v>135</v>
      </c>
    </row>
    <row r="152" spans="1:65" s="2" customFormat="1" ht="24.15" customHeight="1">
      <c r="A152" s="36"/>
      <c r="B152" s="37"/>
      <c r="C152" s="189" t="s">
        <v>151</v>
      </c>
      <c r="D152" s="189" t="s">
        <v>138</v>
      </c>
      <c r="E152" s="190" t="s">
        <v>183</v>
      </c>
      <c r="F152" s="191" t="s">
        <v>184</v>
      </c>
      <c r="G152" s="192" t="s">
        <v>161</v>
      </c>
      <c r="H152" s="193">
        <v>32.606000000000002</v>
      </c>
      <c r="I152" s="194"/>
      <c r="J152" s="195">
        <f>ROUND(I152*H152,2)</f>
        <v>0</v>
      </c>
      <c r="K152" s="196"/>
      <c r="L152" s="41"/>
      <c r="M152" s="197" t="s">
        <v>1</v>
      </c>
      <c r="N152" s="198" t="s">
        <v>47</v>
      </c>
      <c r="O152" s="73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142</v>
      </c>
      <c r="AT152" s="201" t="s">
        <v>138</v>
      </c>
      <c r="AU152" s="201" t="s">
        <v>92</v>
      </c>
      <c r="AY152" s="18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90</v>
      </c>
      <c r="BK152" s="202">
        <f>ROUND(I152*H152,2)</f>
        <v>0</v>
      </c>
      <c r="BL152" s="18" t="s">
        <v>142</v>
      </c>
      <c r="BM152" s="201" t="s">
        <v>514</v>
      </c>
    </row>
    <row r="153" spans="1:65" s="14" customFormat="1" ht="10.199999999999999">
      <c r="B153" s="214"/>
      <c r="C153" s="215"/>
      <c r="D153" s="205" t="s">
        <v>144</v>
      </c>
      <c r="E153" s="216" t="s">
        <v>1</v>
      </c>
      <c r="F153" s="217" t="s">
        <v>515</v>
      </c>
      <c r="G153" s="215"/>
      <c r="H153" s="218">
        <v>32.606000000000002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144</v>
      </c>
      <c r="AU153" s="224" t="s">
        <v>92</v>
      </c>
      <c r="AV153" s="14" t="s">
        <v>92</v>
      </c>
      <c r="AW153" s="14" t="s">
        <v>38</v>
      </c>
      <c r="AX153" s="14" t="s">
        <v>90</v>
      </c>
      <c r="AY153" s="224" t="s">
        <v>135</v>
      </c>
    </row>
    <row r="154" spans="1:65" s="12" customFormat="1" ht="22.8" customHeight="1">
      <c r="B154" s="173"/>
      <c r="C154" s="174"/>
      <c r="D154" s="175" t="s">
        <v>81</v>
      </c>
      <c r="E154" s="187" t="s">
        <v>187</v>
      </c>
      <c r="F154" s="187" t="s">
        <v>188</v>
      </c>
      <c r="G154" s="174"/>
      <c r="H154" s="174"/>
      <c r="I154" s="177"/>
      <c r="J154" s="188">
        <f>BK154</f>
        <v>0</v>
      </c>
      <c r="K154" s="174"/>
      <c r="L154" s="179"/>
      <c r="M154" s="180"/>
      <c r="N154" s="181"/>
      <c r="O154" s="181"/>
      <c r="P154" s="182">
        <f>P155</f>
        <v>0</v>
      </c>
      <c r="Q154" s="181"/>
      <c r="R154" s="182">
        <f>R155</f>
        <v>0</v>
      </c>
      <c r="S154" s="181"/>
      <c r="T154" s="183">
        <f>T155</f>
        <v>0</v>
      </c>
      <c r="AR154" s="184" t="s">
        <v>90</v>
      </c>
      <c r="AT154" s="185" t="s">
        <v>81</v>
      </c>
      <c r="AU154" s="185" t="s">
        <v>90</v>
      </c>
      <c r="AY154" s="184" t="s">
        <v>135</v>
      </c>
      <c r="BK154" s="186">
        <f>BK155</f>
        <v>0</v>
      </c>
    </row>
    <row r="155" spans="1:65" s="2" customFormat="1" ht="24.15" customHeight="1">
      <c r="A155" s="36"/>
      <c r="B155" s="37"/>
      <c r="C155" s="189" t="s">
        <v>189</v>
      </c>
      <c r="D155" s="189" t="s">
        <v>138</v>
      </c>
      <c r="E155" s="190" t="s">
        <v>190</v>
      </c>
      <c r="F155" s="191" t="s">
        <v>191</v>
      </c>
      <c r="G155" s="192" t="s">
        <v>161</v>
      </c>
      <c r="H155" s="193">
        <v>14.954000000000001</v>
      </c>
      <c r="I155" s="194"/>
      <c r="J155" s="195">
        <f>ROUND(I155*H155,2)</f>
        <v>0</v>
      </c>
      <c r="K155" s="196"/>
      <c r="L155" s="41"/>
      <c r="M155" s="197" t="s">
        <v>1</v>
      </c>
      <c r="N155" s="198" t="s">
        <v>47</v>
      </c>
      <c r="O155" s="73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142</v>
      </c>
      <c r="AT155" s="201" t="s">
        <v>138</v>
      </c>
      <c r="AU155" s="201" t="s">
        <v>92</v>
      </c>
      <c r="AY155" s="18" t="s">
        <v>135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90</v>
      </c>
      <c r="BK155" s="202">
        <f>ROUND(I155*H155,2)</f>
        <v>0</v>
      </c>
      <c r="BL155" s="18" t="s">
        <v>142</v>
      </c>
      <c r="BM155" s="201" t="s">
        <v>516</v>
      </c>
    </row>
    <row r="156" spans="1:65" s="12" customFormat="1" ht="25.95" customHeight="1">
      <c r="B156" s="173"/>
      <c r="C156" s="174"/>
      <c r="D156" s="175" t="s">
        <v>81</v>
      </c>
      <c r="E156" s="176" t="s">
        <v>193</v>
      </c>
      <c r="F156" s="176" t="s">
        <v>194</v>
      </c>
      <c r="G156" s="174"/>
      <c r="H156" s="174"/>
      <c r="I156" s="177"/>
      <c r="J156" s="178">
        <f>BK156</f>
        <v>0</v>
      </c>
      <c r="K156" s="174"/>
      <c r="L156" s="179"/>
      <c r="M156" s="180"/>
      <c r="N156" s="181"/>
      <c r="O156" s="181"/>
      <c r="P156" s="182">
        <f>P157+P259+P280+P291+P316+P325+P330</f>
        <v>0</v>
      </c>
      <c r="Q156" s="181"/>
      <c r="R156" s="182">
        <f>R157+R259+R280+R291+R316+R325+R330</f>
        <v>35.887859699999993</v>
      </c>
      <c r="S156" s="181"/>
      <c r="T156" s="183">
        <f>T157+T259+T280+T291+T316+T325+T330</f>
        <v>38.68240715000001</v>
      </c>
      <c r="AR156" s="184" t="s">
        <v>92</v>
      </c>
      <c r="AT156" s="185" t="s">
        <v>81</v>
      </c>
      <c r="AU156" s="185" t="s">
        <v>82</v>
      </c>
      <c r="AY156" s="184" t="s">
        <v>135</v>
      </c>
      <c r="BK156" s="186">
        <f>BK157+BK259+BK280+BK291+BK316+BK325+BK330</f>
        <v>0</v>
      </c>
    </row>
    <row r="157" spans="1:65" s="12" customFormat="1" ht="22.8" customHeight="1">
      <c r="B157" s="173"/>
      <c r="C157" s="174"/>
      <c r="D157" s="175" t="s">
        <v>81</v>
      </c>
      <c r="E157" s="187" t="s">
        <v>195</v>
      </c>
      <c r="F157" s="187" t="s">
        <v>196</v>
      </c>
      <c r="G157" s="174"/>
      <c r="H157" s="174"/>
      <c r="I157" s="177"/>
      <c r="J157" s="188">
        <f>BK157</f>
        <v>0</v>
      </c>
      <c r="K157" s="174"/>
      <c r="L157" s="179"/>
      <c r="M157" s="180"/>
      <c r="N157" s="181"/>
      <c r="O157" s="181"/>
      <c r="P157" s="182">
        <f>SUM(P158:P258)</f>
        <v>0</v>
      </c>
      <c r="Q157" s="181"/>
      <c r="R157" s="182">
        <f>SUM(R158:R258)</f>
        <v>31.831945600000001</v>
      </c>
      <c r="S157" s="181"/>
      <c r="T157" s="183">
        <f>SUM(T158:T258)</f>
        <v>37.090338400000007</v>
      </c>
      <c r="AR157" s="184" t="s">
        <v>92</v>
      </c>
      <c r="AT157" s="185" t="s">
        <v>81</v>
      </c>
      <c r="AU157" s="185" t="s">
        <v>90</v>
      </c>
      <c r="AY157" s="184" t="s">
        <v>135</v>
      </c>
      <c r="BK157" s="186">
        <f>SUM(BK158:BK258)</f>
        <v>0</v>
      </c>
    </row>
    <row r="158" spans="1:65" s="2" customFormat="1" ht="24.15" customHeight="1">
      <c r="A158" s="36"/>
      <c r="B158" s="37"/>
      <c r="C158" s="189" t="s">
        <v>197</v>
      </c>
      <c r="D158" s="189" t="s">
        <v>138</v>
      </c>
      <c r="E158" s="190" t="s">
        <v>198</v>
      </c>
      <c r="F158" s="191" t="s">
        <v>199</v>
      </c>
      <c r="G158" s="192" t="s">
        <v>141</v>
      </c>
      <c r="H158" s="193">
        <v>388.16500000000002</v>
      </c>
      <c r="I158" s="194"/>
      <c r="J158" s="195">
        <f>ROUND(I158*H158,2)</f>
        <v>0</v>
      </c>
      <c r="K158" s="196"/>
      <c r="L158" s="41"/>
      <c r="M158" s="197" t="s">
        <v>1</v>
      </c>
      <c r="N158" s="198" t="s">
        <v>47</v>
      </c>
      <c r="O158" s="73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200</v>
      </c>
      <c r="AT158" s="201" t="s">
        <v>138</v>
      </c>
      <c r="AU158" s="201" t="s">
        <v>92</v>
      </c>
      <c r="AY158" s="18" t="s">
        <v>135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90</v>
      </c>
      <c r="BK158" s="202">
        <f>ROUND(I158*H158,2)</f>
        <v>0</v>
      </c>
      <c r="BL158" s="18" t="s">
        <v>200</v>
      </c>
      <c r="BM158" s="201" t="s">
        <v>517</v>
      </c>
    </row>
    <row r="159" spans="1:65" s="13" customFormat="1" ht="10.199999999999999">
      <c r="B159" s="203"/>
      <c r="C159" s="204"/>
      <c r="D159" s="205" t="s">
        <v>144</v>
      </c>
      <c r="E159" s="206" t="s">
        <v>1</v>
      </c>
      <c r="F159" s="207" t="s">
        <v>501</v>
      </c>
      <c r="G159" s="204"/>
      <c r="H159" s="206" t="s">
        <v>1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144</v>
      </c>
      <c r="AU159" s="213" t="s">
        <v>92</v>
      </c>
      <c r="AV159" s="13" t="s">
        <v>90</v>
      </c>
      <c r="AW159" s="13" t="s">
        <v>38</v>
      </c>
      <c r="AX159" s="13" t="s">
        <v>82</v>
      </c>
      <c r="AY159" s="213" t="s">
        <v>135</v>
      </c>
    </row>
    <row r="160" spans="1:65" s="14" customFormat="1" ht="10.199999999999999">
      <c r="B160" s="214"/>
      <c r="C160" s="215"/>
      <c r="D160" s="205" t="s">
        <v>144</v>
      </c>
      <c r="E160" s="216" t="s">
        <v>1</v>
      </c>
      <c r="F160" s="217" t="s">
        <v>518</v>
      </c>
      <c r="G160" s="215"/>
      <c r="H160" s="218">
        <v>388.16500000000002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144</v>
      </c>
      <c r="AU160" s="224" t="s">
        <v>92</v>
      </c>
      <c r="AV160" s="14" t="s">
        <v>92</v>
      </c>
      <c r="AW160" s="14" t="s">
        <v>38</v>
      </c>
      <c r="AX160" s="14" t="s">
        <v>90</v>
      </c>
      <c r="AY160" s="224" t="s">
        <v>135</v>
      </c>
    </row>
    <row r="161" spans="1:65" s="2" customFormat="1" ht="24.15" customHeight="1">
      <c r="A161" s="36"/>
      <c r="B161" s="37"/>
      <c r="C161" s="189" t="s">
        <v>203</v>
      </c>
      <c r="D161" s="189" t="s">
        <v>138</v>
      </c>
      <c r="E161" s="190" t="s">
        <v>204</v>
      </c>
      <c r="F161" s="191" t="s">
        <v>205</v>
      </c>
      <c r="G161" s="192" t="s">
        <v>141</v>
      </c>
      <c r="H161" s="193">
        <v>63.35</v>
      </c>
      <c r="I161" s="194"/>
      <c r="J161" s="195">
        <f>ROUND(I161*H161,2)</f>
        <v>0</v>
      </c>
      <c r="K161" s="196"/>
      <c r="L161" s="41"/>
      <c r="M161" s="197" t="s">
        <v>1</v>
      </c>
      <c r="N161" s="198" t="s">
        <v>47</v>
      </c>
      <c r="O161" s="73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200</v>
      </c>
      <c r="AT161" s="201" t="s">
        <v>138</v>
      </c>
      <c r="AU161" s="201" t="s">
        <v>92</v>
      </c>
      <c r="AY161" s="18" t="s">
        <v>135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90</v>
      </c>
      <c r="BK161" s="202">
        <f>ROUND(I161*H161,2)</f>
        <v>0</v>
      </c>
      <c r="BL161" s="18" t="s">
        <v>200</v>
      </c>
      <c r="BM161" s="201" t="s">
        <v>519</v>
      </c>
    </row>
    <row r="162" spans="1:65" s="13" customFormat="1" ht="10.199999999999999">
      <c r="B162" s="203"/>
      <c r="C162" s="204"/>
      <c r="D162" s="205" t="s">
        <v>144</v>
      </c>
      <c r="E162" s="206" t="s">
        <v>1</v>
      </c>
      <c r="F162" s="207" t="s">
        <v>501</v>
      </c>
      <c r="G162" s="204"/>
      <c r="H162" s="206" t="s">
        <v>1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144</v>
      </c>
      <c r="AU162" s="213" t="s">
        <v>92</v>
      </c>
      <c r="AV162" s="13" t="s">
        <v>90</v>
      </c>
      <c r="AW162" s="13" t="s">
        <v>38</v>
      </c>
      <c r="AX162" s="13" t="s">
        <v>82</v>
      </c>
      <c r="AY162" s="213" t="s">
        <v>135</v>
      </c>
    </row>
    <row r="163" spans="1:65" s="14" customFormat="1" ht="10.199999999999999">
      <c r="B163" s="214"/>
      <c r="C163" s="215"/>
      <c r="D163" s="205" t="s">
        <v>144</v>
      </c>
      <c r="E163" s="216" t="s">
        <v>1</v>
      </c>
      <c r="F163" s="217" t="s">
        <v>520</v>
      </c>
      <c r="G163" s="215"/>
      <c r="H163" s="218">
        <v>63.35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144</v>
      </c>
      <c r="AU163" s="224" t="s">
        <v>92</v>
      </c>
      <c r="AV163" s="14" t="s">
        <v>92</v>
      </c>
      <c r="AW163" s="14" t="s">
        <v>38</v>
      </c>
      <c r="AX163" s="14" t="s">
        <v>90</v>
      </c>
      <c r="AY163" s="224" t="s">
        <v>135</v>
      </c>
    </row>
    <row r="164" spans="1:65" s="2" customFormat="1" ht="16.5" customHeight="1">
      <c r="A164" s="36"/>
      <c r="B164" s="37"/>
      <c r="C164" s="229" t="s">
        <v>208</v>
      </c>
      <c r="D164" s="229" t="s">
        <v>209</v>
      </c>
      <c r="E164" s="230" t="s">
        <v>210</v>
      </c>
      <c r="F164" s="231" t="s">
        <v>211</v>
      </c>
      <c r="G164" s="232" t="s">
        <v>212</v>
      </c>
      <c r="H164" s="233">
        <v>135.45500000000001</v>
      </c>
      <c r="I164" s="234"/>
      <c r="J164" s="235">
        <f>ROUND(I164*H164,2)</f>
        <v>0</v>
      </c>
      <c r="K164" s="236"/>
      <c r="L164" s="237"/>
      <c r="M164" s="238" t="s">
        <v>1</v>
      </c>
      <c r="N164" s="239" t="s">
        <v>47</v>
      </c>
      <c r="O164" s="73"/>
      <c r="P164" s="199">
        <f>O164*H164</f>
        <v>0</v>
      </c>
      <c r="Q164" s="199">
        <v>1E-3</v>
      </c>
      <c r="R164" s="199">
        <f>Q164*H164</f>
        <v>0.13545500000000002</v>
      </c>
      <c r="S164" s="199">
        <v>0</v>
      </c>
      <c r="T164" s="20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1" t="s">
        <v>213</v>
      </c>
      <c r="AT164" s="201" t="s">
        <v>209</v>
      </c>
      <c r="AU164" s="201" t="s">
        <v>92</v>
      </c>
      <c r="AY164" s="18" t="s">
        <v>135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90</v>
      </c>
      <c r="BK164" s="202">
        <f>ROUND(I164*H164,2)</f>
        <v>0</v>
      </c>
      <c r="BL164" s="18" t="s">
        <v>200</v>
      </c>
      <c r="BM164" s="201" t="s">
        <v>521</v>
      </c>
    </row>
    <row r="165" spans="1:65" s="2" customFormat="1" ht="19.2">
      <c r="A165" s="36"/>
      <c r="B165" s="37"/>
      <c r="C165" s="38"/>
      <c r="D165" s="205" t="s">
        <v>170</v>
      </c>
      <c r="E165" s="38"/>
      <c r="F165" s="225" t="s">
        <v>215</v>
      </c>
      <c r="G165" s="38"/>
      <c r="H165" s="38"/>
      <c r="I165" s="226"/>
      <c r="J165" s="38"/>
      <c r="K165" s="38"/>
      <c r="L165" s="41"/>
      <c r="M165" s="227"/>
      <c r="N165" s="228"/>
      <c r="O165" s="73"/>
      <c r="P165" s="73"/>
      <c r="Q165" s="73"/>
      <c r="R165" s="73"/>
      <c r="S165" s="73"/>
      <c r="T165" s="74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8" t="s">
        <v>170</v>
      </c>
      <c r="AU165" s="18" t="s">
        <v>92</v>
      </c>
    </row>
    <row r="166" spans="1:65" s="13" customFormat="1" ht="10.199999999999999">
      <c r="B166" s="203"/>
      <c r="C166" s="204"/>
      <c r="D166" s="205" t="s">
        <v>144</v>
      </c>
      <c r="E166" s="206" t="s">
        <v>1</v>
      </c>
      <c r="F166" s="207" t="s">
        <v>501</v>
      </c>
      <c r="G166" s="204"/>
      <c r="H166" s="206" t="s">
        <v>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144</v>
      </c>
      <c r="AU166" s="213" t="s">
        <v>92</v>
      </c>
      <c r="AV166" s="13" t="s">
        <v>90</v>
      </c>
      <c r="AW166" s="13" t="s">
        <v>38</v>
      </c>
      <c r="AX166" s="13" t="s">
        <v>82</v>
      </c>
      <c r="AY166" s="213" t="s">
        <v>135</v>
      </c>
    </row>
    <row r="167" spans="1:65" s="13" customFormat="1" ht="10.199999999999999">
      <c r="B167" s="203"/>
      <c r="C167" s="204"/>
      <c r="D167" s="205" t="s">
        <v>144</v>
      </c>
      <c r="E167" s="206" t="s">
        <v>1</v>
      </c>
      <c r="F167" s="207" t="s">
        <v>216</v>
      </c>
      <c r="G167" s="204"/>
      <c r="H167" s="206" t="s">
        <v>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144</v>
      </c>
      <c r="AU167" s="213" t="s">
        <v>92</v>
      </c>
      <c r="AV167" s="13" t="s">
        <v>90</v>
      </c>
      <c r="AW167" s="13" t="s">
        <v>38</v>
      </c>
      <c r="AX167" s="13" t="s">
        <v>82</v>
      </c>
      <c r="AY167" s="213" t="s">
        <v>135</v>
      </c>
    </row>
    <row r="168" spans="1:65" s="14" customFormat="1" ht="10.199999999999999">
      <c r="B168" s="214"/>
      <c r="C168" s="215"/>
      <c r="D168" s="205" t="s">
        <v>144</v>
      </c>
      <c r="E168" s="216" t="s">
        <v>1</v>
      </c>
      <c r="F168" s="217" t="s">
        <v>522</v>
      </c>
      <c r="G168" s="215"/>
      <c r="H168" s="218">
        <v>388.16500000000002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144</v>
      </c>
      <c r="AU168" s="224" t="s">
        <v>92</v>
      </c>
      <c r="AV168" s="14" t="s">
        <v>92</v>
      </c>
      <c r="AW168" s="14" t="s">
        <v>38</v>
      </c>
      <c r="AX168" s="14" t="s">
        <v>82</v>
      </c>
      <c r="AY168" s="224" t="s">
        <v>135</v>
      </c>
    </row>
    <row r="169" spans="1:65" s="14" customFormat="1" ht="10.199999999999999">
      <c r="B169" s="214"/>
      <c r="C169" s="215"/>
      <c r="D169" s="205" t="s">
        <v>144</v>
      </c>
      <c r="E169" s="216" t="s">
        <v>1</v>
      </c>
      <c r="F169" s="217" t="s">
        <v>523</v>
      </c>
      <c r="G169" s="215"/>
      <c r="H169" s="218">
        <v>63.35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144</v>
      </c>
      <c r="AU169" s="224" t="s">
        <v>92</v>
      </c>
      <c r="AV169" s="14" t="s">
        <v>92</v>
      </c>
      <c r="AW169" s="14" t="s">
        <v>38</v>
      </c>
      <c r="AX169" s="14" t="s">
        <v>82</v>
      </c>
      <c r="AY169" s="224" t="s">
        <v>135</v>
      </c>
    </row>
    <row r="170" spans="1:65" s="15" customFormat="1" ht="10.199999999999999">
      <c r="B170" s="240"/>
      <c r="C170" s="241"/>
      <c r="D170" s="205" t="s">
        <v>144</v>
      </c>
      <c r="E170" s="242" t="s">
        <v>1</v>
      </c>
      <c r="F170" s="243" t="s">
        <v>219</v>
      </c>
      <c r="G170" s="241"/>
      <c r="H170" s="244">
        <v>451.51499999999999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144</v>
      </c>
      <c r="AU170" s="250" t="s">
        <v>92</v>
      </c>
      <c r="AV170" s="15" t="s">
        <v>142</v>
      </c>
      <c r="AW170" s="15" t="s">
        <v>38</v>
      </c>
      <c r="AX170" s="15" t="s">
        <v>90</v>
      </c>
      <c r="AY170" s="250" t="s">
        <v>135</v>
      </c>
    </row>
    <row r="171" spans="1:65" s="14" customFormat="1" ht="10.199999999999999">
      <c r="B171" s="214"/>
      <c r="C171" s="215"/>
      <c r="D171" s="205" t="s">
        <v>144</v>
      </c>
      <c r="E171" s="215"/>
      <c r="F171" s="217" t="s">
        <v>524</v>
      </c>
      <c r="G171" s="215"/>
      <c r="H171" s="218">
        <v>135.45500000000001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144</v>
      </c>
      <c r="AU171" s="224" t="s">
        <v>92</v>
      </c>
      <c r="AV171" s="14" t="s">
        <v>92</v>
      </c>
      <c r="AW171" s="14" t="s">
        <v>4</v>
      </c>
      <c r="AX171" s="14" t="s">
        <v>90</v>
      </c>
      <c r="AY171" s="224" t="s">
        <v>135</v>
      </c>
    </row>
    <row r="172" spans="1:65" s="2" customFormat="1" ht="24.15" customHeight="1">
      <c r="A172" s="36"/>
      <c r="B172" s="37"/>
      <c r="C172" s="189" t="s">
        <v>221</v>
      </c>
      <c r="D172" s="189" t="s">
        <v>138</v>
      </c>
      <c r="E172" s="190" t="s">
        <v>222</v>
      </c>
      <c r="F172" s="191" t="s">
        <v>223</v>
      </c>
      <c r="G172" s="192" t="s">
        <v>141</v>
      </c>
      <c r="H172" s="193">
        <v>394.5</v>
      </c>
      <c r="I172" s="194"/>
      <c r="J172" s="195">
        <f>ROUND(I172*H172,2)</f>
        <v>0</v>
      </c>
      <c r="K172" s="196"/>
      <c r="L172" s="41"/>
      <c r="M172" s="197" t="s">
        <v>1</v>
      </c>
      <c r="N172" s="198" t="s">
        <v>47</v>
      </c>
      <c r="O172" s="73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200</v>
      </c>
      <c r="AT172" s="201" t="s">
        <v>138</v>
      </c>
      <c r="AU172" s="201" t="s">
        <v>92</v>
      </c>
      <c r="AY172" s="18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8" t="s">
        <v>90</v>
      </c>
      <c r="BK172" s="202">
        <f>ROUND(I172*H172,2)</f>
        <v>0</v>
      </c>
      <c r="BL172" s="18" t="s">
        <v>200</v>
      </c>
      <c r="BM172" s="201" t="s">
        <v>525</v>
      </c>
    </row>
    <row r="173" spans="1:65" s="13" customFormat="1" ht="10.199999999999999">
      <c r="B173" s="203"/>
      <c r="C173" s="204"/>
      <c r="D173" s="205" t="s">
        <v>144</v>
      </c>
      <c r="E173" s="206" t="s">
        <v>1</v>
      </c>
      <c r="F173" s="207" t="s">
        <v>501</v>
      </c>
      <c r="G173" s="204"/>
      <c r="H173" s="206" t="s">
        <v>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144</v>
      </c>
      <c r="AU173" s="213" t="s">
        <v>92</v>
      </c>
      <c r="AV173" s="13" t="s">
        <v>90</v>
      </c>
      <c r="AW173" s="13" t="s">
        <v>38</v>
      </c>
      <c r="AX173" s="13" t="s">
        <v>82</v>
      </c>
      <c r="AY173" s="213" t="s">
        <v>135</v>
      </c>
    </row>
    <row r="174" spans="1:65" s="14" customFormat="1" ht="10.199999999999999">
      <c r="B174" s="214"/>
      <c r="C174" s="215"/>
      <c r="D174" s="205" t="s">
        <v>144</v>
      </c>
      <c r="E174" s="216" t="s">
        <v>1</v>
      </c>
      <c r="F174" s="217" t="s">
        <v>526</v>
      </c>
      <c r="G174" s="215"/>
      <c r="H174" s="218">
        <v>394.5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144</v>
      </c>
      <c r="AU174" s="224" t="s">
        <v>92</v>
      </c>
      <c r="AV174" s="14" t="s">
        <v>92</v>
      </c>
      <c r="AW174" s="14" t="s">
        <v>38</v>
      </c>
      <c r="AX174" s="14" t="s">
        <v>90</v>
      </c>
      <c r="AY174" s="224" t="s">
        <v>135</v>
      </c>
    </row>
    <row r="175" spans="1:65" s="2" customFormat="1" ht="16.5" customHeight="1">
      <c r="A175" s="36"/>
      <c r="B175" s="37"/>
      <c r="C175" s="229" t="s">
        <v>8</v>
      </c>
      <c r="D175" s="229" t="s">
        <v>209</v>
      </c>
      <c r="E175" s="230" t="s">
        <v>226</v>
      </c>
      <c r="F175" s="231" t="s">
        <v>227</v>
      </c>
      <c r="G175" s="232" t="s">
        <v>141</v>
      </c>
      <c r="H175" s="233">
        <v>453.67500000000001</v>
      </c>
      <c r="I175" s="234"/>
      <c r="J175" s="235">
        <f>ROUND(I175*H175,2)</f>
        <v>0</v>
      </c>
      <c r="K175" s="236"/>
      <c r="L175" s="237"/>
      <c r="M175" s="238" t="s">
        <v>1</v>
      </c>
      <c r="N175" s="239" t="s">
        <v>47</v>
      </c>
      <c r="O175" s="73"/>
      <c r="P175" s="199">
        <f>O175*H175</f>
        <v>0</v>
      </c>
      <c r="Q175" s="199">
        <v>5.0000000000000001E-4</v>
      </c>
      <c r="R175" s="199">
        <f>Q175*H175</f>
        <v>0.2268375</v>
      </c>
      <c r="S175" s="199">
        <v>0</v>
      </c>
      <c r="T175" s="20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1" t="s">
        <v>213</v>
      </c>
      <c r="AT175" s="201" t="s">
        <v>209</v>
      </c>
      <c r="AU175" s="201" t="s">
        <v>92</v>
      </c>
      <c r="AY175" s="18" t="s">
        <v>135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8" t="s">
        <v>90</v>
      </c>
      <c r="BK175" s="202">
        <f>ROUND(I175*H175,2)</f>
        <v>0</v>
      </c>
      <c r="BL175" s="18" t="s">
        <v>200</v>
      </c>
      <c r="BM175" s="201" t="s">
        <v>527</v>
      </c>
    </row>
    <row r="176" spans="1:65" s="2" customFormat="1" ht="19.2">
      <c r="A176" s="36"/>
      <c r="B176" s="37"/>
      <c r="C176" s="38"/>
      <c r="D176" s="205" t="s">
        <v>170</v>
      </c>
      <c r="E176" s="38"/>
      <c r="F176" s="225" t="s">
        <v>229</v>
      </c>
      <c r="G176" s="38"/>
      <c r="H176" s="38"/>
      <c r="I176" s="226"/>
      <c r="J176" s="38"/>
      <c r="K176" s="38"/>
      <c r="L176" s="41"/>
      <c r="M176" s="227"/>
      <c r="N176" s="228"/>
      <c r="O176" s="73"/>
      <c r="P176" s="73"/>
      <c r="Q176" s="73"/>
      <c r="R176" s="73"/>
      <c r="S176" s="73"/>
      <c r="T176" s="74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8" t="s">
        <v>170</v>
      </c>
      <c r="AU176" s="18" t="s">
        <v>92</v>
      </c>
    </row>
    <row r="177" spans="1:65" s="13" customFormat="1" ht="10.199999999999999">
      <c r="B177" s="203"/>
      <c r="C177" s="204"/>
      <c r="D177" s="205" t="s">
        <v>144</v>
      </c>
      <c r="E177" s="206" t="s">
        <v>1</v>
      </c>
      <c r="F177" s="207" t="s">
        <v>501</v>
      </c>
      <c r="G177" s="204"/>
      <c r="H177" s="206" t="s">
        <v>1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144</v>
      </c>
      <c r="AU177" s="213" t="s">
        <v>92</v>
      </c>
      <c r="AV177" s="13" t="s">
        <v>90</v>
      </c>
      <c r="AW177" s="13" t="s">
        <v>38</v>
      </c>
      <c r="AX177" s="13" t="s">
        <v>82</v>
      </c>
      <c r="AY177" s="213" t="s">
        <v>135</v>
      </c>
    </row>
    <row r="178" spans="1:65" s="14" customFormat="1" ht="10.199999999999999">
      <c r="B178" s="214"/>
      <c r="C178" s="215"/>
      <c r="D178" s="205" t="s">
        <v>144</v>
      </c>
      <c r="E178" s="216" t="s">
        <v>1</v>
      </c>
      <c r="F178" s="217" t="s">
        <v>526</v>
      </c>
      <c r="G178" s="215"/>
      <c r="H178" s="218">
        <v>394.5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144</v>
      </c>
      <c r="AU178" s="224" t="s">
        <v>92</v>
      </c>
      <c r="AV178" s="14" t="s">
        <v>92</v>
      </c>
      <c r="AW178" s="14" t="s">
        <v>38</v>
      </c>
      <c r="AX178" s="14" t="s">
        <v>90</v>
      </c>
      <c r="AY178" s="224" t="s">
        <v>135</v>
      </c>
    </row>
    <row r="179" spans="1:65" s="14" customFormat="1" ht="10.199999999999999">
      <c r="B179" s="214"/>
      <c r="C179" s="215"/>
      <c r="D179" s="205" t="s">
        <v>144</v>
      </c>
      <c r="E179" s="215"/>
      <c r="F179" s="217" t="s">
        <v>528</v>
      </c>
      <c r="G179" s="215"/>
      <c r="H179" s="218">
        <v>453.67500000000001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144</v>
      </c>
      <c r="AU179" s="224" t="s">
        <v>92</v>
      </c>
      <c r="AV179" s="14" t="s">
        <v>92</v>
      </c>
      <c r="AW179" s="14" t="s">
        <v>4</v>
      </c>
      <c r="AX179" s="14" t="s">
        <v>90</v>
      </c>
      <c r="AY179" s="224" t="s">
        <v>135</v>
      </c>
    </row>
    <row r="180" spans="1:65" s="2" customFormat="1" ht="33" customHeight="1">
      <c r="A180" s="36"/>
      <c r="B180" s="37"/>
      <c r="C180" s="189" t="s">
        <v>200</v>
      </c>
      <c r="D180" s="189" t="s">
        <v>138</v>
      </c>
      <c r="E180" s="190" t="s">
        <v>231</v>
      </c>
      <c r="F180" s="191" t="s">
        <v>232</v>
      </c>
      <c r="G180" s="192" t="s">
        <v>233</v>
      </c>
      <c r="H180" s="193">
        <v>9</v>
      </c>
      <c r="I180" s="194"/>
      <c r="J180" s="195">
        <f>ROUND(I180*H180,2)</f>
        <v>0</v>
      </c>
      <c r="K180" s="196"/>
      <c r="L180" s="41"/>
      <c r="M180" s="197" t="s">
        <v>1</v>
      </c>
      <c r="N180" s="198" t="s">
        <v>47</v>
      </c>
      <c r="O180" s="73"/>
      <c r="P180" s="199">
        <f>O180*H180</f>
        <v>0</v>
      </c>
      <c r="Q180" s="199">
        <v>7.4999999999999997E-3</v>
      </c>
      <c r="R180" s="199">
        <f>Q180*H180</f>
        <v>6.7500000000000004E-2</v>
      </c>
      <c r="S180" s="199">
        <v>0</v>
      </c>
      <c r="T180" s="20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200</v>
      </c>
      <c r="AT180" s="201" t="s">
        <v>138</v>
      </c>
      <c r="AU180" s="201" t="s">
        <v>92</v>
      </c>
      <c r="AY180" s="18" t="s">
        <v>135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8" t="s">
        <v>90</v>
      </c>
      <c r="BK180" s="202">
        <f>ROUND(I180*H180,2)</f>
        <v>0</v>
      </c>
      <c r="BL180" s="18" t="s">
        <v>200</v>
      </c>
      <c r="BM180" s="201" t="s">
        <v>529</v>
      </c>
    </row>
    <row r="181" spans="1:65" s="13" customFormat="1" ht="10.199999999999999">
      <c r="B181" s="203"/>
      <c r="C181" s="204"/>
      <c r="D181" s="205" t="s">
        <v>144</v>
      </c>
      <c r="E181" s="206" t="s">
        <v>1</v>
      </c>
      <c r="F181" s="207" t="s">
        <v>501</v>
      </c>
      <c r="G181" s="204"/>
      <c r="H181" s="206" t="s">
        <v>1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144</v>
      </c>
      <c r="AU181" s="213" t="s">
        <v>92</v>
      </c>
      <c r="AV181" s="13" t="s">
        <v>90</v>
      </c>
      <c r="AW181" s="13" t="s">
        <v>38</v>
      </c>
      <c r="AX181" s="13" t="s">
        <v>82</v>
      </c>
      <c r="AY181" s="213" t="s">
        <v>135</v>
      </c>
    </row>
    <row r="182" spans="1:65" s="13" customFormat="1" ht="10.199999999999999">
      <c r="B182" s="203"/>
      <c r="C182" s="204"/>
      <c r="D182" s="205" t="s">
        <v>144</v>
      </c>
      <c r="E182" s="206" t="s">
        <v>1</v>
      </c>
      <c r="F182" s="207" t="s">
        <v>530</v>
      </c>
      <c r="G182" s="204"/>
      <c r="H182" s="206" t="s">
        <v>1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144</v>
      </c>
      <c r="AU182" s="213" t="s">
        <v>92</v>
      </c>
      <c r="AV182" s="13" t="s">
        <v>90</v>
      </c>
      <c r="AW182" s="13" t="s">
        <v>38</v>
      </c>
      <c r="AX182" s="13" t="s">
        <v>82</v>
      </c>
      <c r="AY182" s="213" t="s">
        <v>135</v>
      </c>
    </row>
    <row r="183" spans="1:65" s="14" customFormat="1" ht="10.199999999999999">
      <c r="B183" s="214"/>
      <c r="C183" s="215"/>
      <c r="D183" s="205" t="s">
        <v>144</v>
      </c>
      <c r="E183" s="216" t="s">
        <v>1</v>
      </c>
      <c r="F183" s="217" t="s">
        <v>531</v>
      </c>
      <c r="G183" s="215"/>
      <c r="H183" s="218">
        <v>8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144</v>
      </c>
      <c r="AU183" s="224" t="s">
        <v>92</v>
      </c>
      <c r="AV183" s="14" t="s">
        <v>92</v>
      </c>
      <c r="AW183" s="14" t="s">
        <v>38</v>
      </c>
      <c r="AX183" s="14" t="s">
        <v>82</v>
      </c>
      <c r="AY183" s="224" t="s">
        <v>135</v>
      </c>
    </row>
    <row r="184" spans="1:65" s="14" customFormat="1" ht="10.199999999999999">
      <c r="B184" s="214"/>
      <c r="C184" s="215"/>
      <c r="D184" s="205" t="s">
        <v>144</v>
      </c>
      <c r="E184" s="216" t="s">
        <v>1</v>
      </c>
      <c r="F184" s="217" t="s">
        <v>532</v>
      </c>
      <c r="G184" s="215"/>
      <c r="H184" s="218">
        <v>1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144</v>
      </c>
      <c r="AU184" s="224" t="s">
        <v>92</v>
      </c>
      <c r="AV184" s="14" t="s">
        <v>92</v>
      </c>
      <c r="AW184" s="14" t="s">
        <v>38</v>
      </c>
      <c r="AX184" s="14" t="s">
        <v>82</v>
      </c>
      <c r="AY184" s="224" t="s">
        <v>135</v>
      </c>
    </row>
    <row r="185" spans="1:65" s="15" customFormat="1" ht="10.199999999999999">
      <c r="B185" s="240"/>
      <c r="C185" s="241"/>
      <c r="D185" s="205" t="s">
        <v>144</v>
      </c>
      <c r="E185" s="242" t="s">
        <v>1</v>
      </c>
      <c r="F185" s="243" t="s">
        <v>219</v>
      </c>
      <c r="G185" s="241"/>
      <c r="H185" s="244">
        <v>9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144</v>
      </c>
      <c r="AU185" s="250" t="s">
        <v>92</v>
      </c>
      <c r="AV185" s="15" t="s">
        <v>142</v>
      </c>
      <c r="AW185" s="15" t="s">
        <v>38</v>
      </c>
      <c r="AX185" s="15" t="s">
        <v>90</v>
      </c>
      <c r="AY185" s="250" t="s">
        <v>135</v>
      </c>
    </row>
    <row r="186" spans="1:65" s="2" customFormat="1" ht="24.15" customHeight="1">
      <c r="A186" s="36"/>
      <c r="B186" s="37"/>
      <c r="C186" s="229" t="s">
        <v>236</v>
      </c>
      <c r="D186" s="229" t="s">
        <v>209</v>
      </c>
      <c r="E186" s="230" t="s">
        <v>237</v>
      </c>
      <c r="F186" s="231" t="s">
        <v>238</v>
      </c>
      <c r="G186" s="232" t="s">
        <v>233</v>
      </c>
      <c r="H186" s="233">
        <v>7</v>
      </c>
      <c r="I186" s="234"/>
      <c r="J186" s="235">
        <f>ROUND(I186*H186,2)</f>
        <v>0</v>
      </c>
      <c r="K186" s="236"/>
      <c r="L186" s="237"/>
      <c r="M186" s="238" t="s">
        <v>1</v>
      </c>
      <c r="N186" s="239" t="s">
        <v>47</v>
      </c>
      <c r="O186" s="73"/>
      <c r="P186" s="199">
        <f>O186*H186</f>
        <v>0</v>
      </c>
      <c r="Q186" s="199">
        <v>2.3000000000000001E-4</v>
      </c>
      <c r="R186" s="199">
        <f>Q186*H186</f>
        <v>1.6100000000000001E-3</v>
      </c>
      <c r="S186" s="199">
        <v>0</v>
      </c>
      <c r="T186" s="20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1" t="s">
        <v>213</v>
      </c>
      <c r="AT186" s="201" t="s">
        <v>209</v>
      </c>
      <c r="AU186" s="201" t="s">
        <v>92</v>
      </c>
      <c r="AY186" s="18" t="s">
        <v>135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8" t="s">
        <v>90</v>
      </c>
      <c r="BK186" s="202">
        <f>ROUND(I186*H186,2)</f>
        <v>0</v>
      </c>
      <c r="BL186" s="18" t="s">
        <v>200</v>
      </c>
      <c r="BM186" s="201" t="s">
        <v>533</v>
      </c>
    </row>
    <row r="187" spans="1:65" s="13" customFormat="1" ht="10.199999999999999">
      <c r="B187" s="203"/>
      <c r="C187" s="204"/>
      <c r="D187" s="205" t="s">
        <v>144</v>
      </c>
      <c r="E187" s="206" t="s">
        <v>1</v>
      </c>
      <c r="F187" s="207" t="s">
        <v>501</v>
      </c>
      <c r="G187" s="204"/>
      <c r="H187" s="206" t="s">
        <v>1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144</v>
      </c>
      <c r="AU187" s="213" t="s">
        <v>92</v>
      </c>
      <c r="AV187" s="13" t="s">
        <v>90</v>
      </c>
      <c r="AW187" s="13" t="s">
        <v>38</v>
      </c>
      <c r="AX187" s="13" t="s">
        <v>82</v>
      </c>
      <c r="AY187" s="213" t="s">
        <v>135</v>
      </c>
    </row>
    <row r="188" spans="1:65" s="14" customFormat="1" ht="10.199999999999999">
      <c r="B188" s="214"/>
      <c r="C188" s="215"/>
      <c r="D188" s="205" t="s">
        <v>144</v>
      </c>
      <c r="E188" s="216" t="s">
        <v>1</v>
      </c>
      <c r="F188" s="217" t="s">
        <v>240</v>
      </c>
      <c r="G188" s="215"/>
      <c r="H188" s="218">
        <v>7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144</v>
      </c>
      <c r="AU188" s="224" t="s">
        <v>92</v>
      </c>
      <c r="AV188" s="14" t="s">
        <v>92</v>
      </c>
      <c r="AW188" s="14" t="s">
        <v>38</v>
      </c>
      <c r="AX188" s="14" t="s">
        <v>90</v>
      </c>
      <c r="AY188" s="224" t="s">
        <v>135</v>
      </c>
    </row>
    <row r="189" spans="1:65" s="2" customFormat="1" ht="24.15" customHeight="1">
      <c r="A189" s="36"/>
      <c r="B189" s="37"/>
      <c r="C189" s="229" t="s">
        <v>241</v>
      </c>
      <c r="D189" s="229" t="s">
        <v>209</v>
      </c>
      <c r="E189" s="230" t="s">
        <v>534</v>
      </c>
      <c r="F189" s="231" t="s">
        <v>535</v>
      </c>
      <c r="G189" s="232" t="s">
        <v>233</v>
      </c>
      <c r="H189" s="233">
        <v>1</v>
      </c>
      <c r="I189" s="234"/>
      <c r="J189" s="235">
        <f>ROUND(I189*H189,2)</f>
        <v>0</v>
      </c>
      <c r="K189" s="236"/>
      <c r="L189" s="237"/>
      <c r="M189" s="238" t="s">
        <v>1</v>
      </c>
      <c r="N189" s="239" t="s">
        <v>47</v>
      </c>
      <c r="O189" s="73"/>
      <c r="P189" s="199">
        <f>O189*H189</f>
        <v>0</v>
      </c>
      <c r="Q189" s="199">
        <v>2.9999999999999997E-4</v>
      </c>
      <c r="R189" s="199">
        <f>Q189*H189</f>
        <v>2.9999999999999997E-4</v>
      </c>
      <c r="S189" s="199">
        <v>0</v>
      </c>
      <c r="T189" s="20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1" t="s">
        <v>213</v>
      </c>
      <c r="AT189" s="201" t="s">
        <v>209</v>
      </c>
      <c r="AU189" s="201" t="s">
        <v>92</v>
      </c>
      <c r="AY189" s="18" t="s">
        <v>135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8" t="s">
        <v>90</v>
      </c>
      <c r="BK189" s="202">
        <f>ROUND(I189*H189,2)</f>
        <v>0</v>
      </c>
      <c r="BL189" s="18" t="s">
        <v>200</v>
      </c>
      <c r="BM189" s="201" t="s">
        <v>536</v>
      </c>
    </row>
    <row r="190" spans="1:65" s="13" customFormat="1" ht="10.199999999999999">
      <c r="B190" s="203"/>
      <c r="C190" s="204"/>
      <c r="D190" s="205" t="s">
        <v>144</v>
      </c>
      <c r="E190" s="206" t="s">
        <v>1</v>
      </c>
      <c r="F190" s="207" t="s">
        <v>501</v>
      </c>
      <c r="G190" s="204"/>
      <c r="H190" s="206" t="s">
        <v>1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144</v>
      </c>
      <c r="AU190" s="213" t="s">
        <v>92</v>
      </c>
      <c r="AV190" s="13" t="s">
        <v>90</v>
      </c>
      <c r="AW190" s="13" t="s">
        <v>38</v>
      </c>
      <c r="AX190" s="13" t="s">
        <v>82</v>
      </c>
      <c r="AY190" s="213" t="s">
        <v>135</v>
      </c>
    </row>
    <row r="191" spans="1:65" s="14" customFormat="1" ht="10.199999999999999">
      <c r="B191" s="214"/>
      <c r="C191" s="215"/>
      <c r="D191" s="205" t="s">
        <v>144</v>
      </c>
      <c r="E191" s="216" t="s">
        <v>1</v>
      </c>
      <c r="F191" s="217" t="s">
        <v>537</v>
      </c>
      <c r="G191" s="215"/>
      <c r="H191" s="218">
        <v>1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144</v>
      </c>
      <c r="AU191" s="224" t="s">
        <v>92</v>
      </c>
      <c r="AV191" s="14" t="s">
        <v>92</v>
      </c>
      <c r="AW191" s="14" t="s">
        <v>38</v>
      </c>
      <c r="AX191" s="14" t="s">
        <v>90</v>
      </c>
      <c r="AY191" s="224" t="s">
        <v>135</v>
      </c>
    </row>
    <row r="192" spans="1:65" s="2" customFormat="1" ht="37.799999999999997" customHeight="1">
      <c r="A192" s="36"/>
      <c r="B192" s="37"/>
      <c r="C192" s="189" t="s">
        <v>246</v>
      </c>
      <c r="D192" s="189" t="s">
        <v>138</v>
      </c>
      <c r="E192" s="190" t="s">
        <v>247</v>
      </c>
      <c r="F192" s="191" t="s">
        <v>248</v>
      </c>
      <c r="G192" s="192" t="s">
        <v>141</v>
      </c>
      <c r="H192" s="193">
        <v>388.16500000000002</v>
      </c>
      <c r="I192" s="194"/>
      <c r="J192" s="195">
        <f>ROUND(I192*H192,2)</f>
        <v>0</v>
      </c>
      <c r="K192" s="196"/>
      <c r="L192" s="41"/>
      <c r="M192" s="197" t="s">
        <v>1</v>
      </c>
      <c r="N192" s="198" t="s">
        <v>47</v>
      </c>
      <c r="O192" s="73"/>
      <c r="P192" s="199">
        <f>O192*H192</f>
        <v>0</v>
      </c>
      <c r="Q192" s="199">
        <v>1.0200000000000001E-3</v>
      </c>
      <c r="R192" s="199">
        <f>Q192*H192</f>
        <v>0.39592830000000007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200</v>
      </c>
      <c r="AT192" s="201" t="s">
        <v>138</v>
      </c>
      <c r="AU192" s="201" t="s">
        <v>92</v>
      </c>
      <c r="AY192" s="18" t="s">
        <v>135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90</v>
      </c>
      <c r="BK192" s="202">
        <f>ROUND(I192*H192,2)</f>
        <v>0</v>
      </c>
      <c r="BL192" s="18" t="s">
        <v>200</v>
      </c>
      <c r="BM192" s="201" t="s">
        <v>538</v>
      </c>
    </row>
    <row r="193" spans="1:65" s="13" customFormat="1" ht="10.199999999999999">
      <c r="B193" s="203"/>
      <c r="C193" s="204"/>
      <c r="D193" s="205" t="s">
        <v>144</v>
      </c>
      <c r="E193" s="206" t="s">
        <v>1</v>
      </c>
      <c r="F193" s="207" t="s">
        <v>501</v>
      </c>
      <c r="G193" s="204"/>
      <c r="H193" s="206" t="s">
        <v>1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144</v>
      </c>
      <c r="AU193" s="213" t="s">
        <v>92</v>
      </c>
      <c r="AV193" s="13" t="s">
        <v>90</v>
      </c>
      <c r="AW193" s="13" t="s">
        <v>38</v>
      </c>
      <c r="AX193" s="13" t="s">
        <v>82</v>
      </c>
      <c r="AY193" s="213" t="s">
        <v>135</v>
      </c>
    </row>
    <row r="194" spans="1:65" s="14" customFormat="1" ht="10.199999999999999">
      <c r="B194" s="214"/>
      <c r="C194" s="215"/>
      <c r="D194" s="205" t="s">
        <v>144</v>
      </c>
      <c r="E194" s="216" t="s">
        <v>1</v>
      </c>
      <c r="F194" s="217" t="s">
        <v>518</v>
      </c>
      <c r="G194" s="215"/>
      <c r="H194" s="218">
        <v>388.16500000000002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144</v>
      </c>
      <c r="AU194" s="224" t="s">
        <v>92</v>
      </c>
      <c r="AV194" s="14" t="s">
        <v>92</v>
      </c>
      <c r="AW194" s="14" t="s">
        <v>38</v>
      </c>
      <c r="AX194" s="14" t="s">
        <v>90</v>
      </c>
      <c r="AY194" s="224" t="s">
        <v>135</v>
      </c>
    </row>
    <row r="195" spans="1:65" s="2" customFormat="1" ht="33" customHeight="1">
      <c r="A195" s="36"/>
      <c r="B195" s="37"/>
      <c r="C195" s="189" t="s">
        <v>250</v>
      </c>
      <c r="D195" s="189" t="s">
        <v>138</v>
      </c>
      <c r="E195" s="190" t="s">
        <v>251</v>
      </c>
      <c r="F195" s="191" t="s">
        <v>252</v>
      </c>
      <c r="G195" s="192" t="s">
        <v>141</v>
      </c>
      <c r="H195" s="193">
        <v>388.16500000000002</v>
      </c>
      <c r="I195" s="194"/>
      <c r="J195" s="195">
        <f>ROUND(I195*H195,2)</f>
        <v>0</v>
      </c>
      <c r="K195" s="196"/>
      <c r="L195" s="41"/>
      <c r="M195" s="197" t="s">
        <v>1</v>
      </c>
      <c r="N195" s="198" t="s">
        <v>47</v>
      </c>
      <c r="O195" s="73"/>
      <c r="P195" s="199">
        <f>O195*H195</f>
        <v>0</v>
      </c>
      <c r="Q195" s="199">
        <v>2.0000000000000001E-4</v>
      </c>
      <c r="R195" s="199">
        <f>Q195*H195</f>
        <v>7.7633000000000008E-2</v>
      </c>
      <c r="S195" s="199">
        <v>0</v>
      </c>
      <c r="T195" s="20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1" t="s">
        <v>200</v>
      </c>
      <c r="AT195" s="201" t="s">
        <v>138</v>
      </c>
      <c r="AU195" s="201" t="s">
        <v>92</v>
      </c>
      <c r="AY195" s="18" t="s">
        <v>135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90</v>
      </c>
      <c r="BK195" s="202">
        <f>ROUND(I195*H195,2)</f>
        <v>0</v>
      </c>
      <c r="BL195" s="18" t="s">
        <v>200</v>
      </c>
      <c r="BM195" s="201" t="s">
        <v>539</v>
      </c>
    </row>
    <row r="196" spans="1:65" s="13" customFormat="1" ht="10.199999999999999">
      <c r="B196" s="203"/>
      <c r="C196" s="204"/>
      <c r="D196" s="205" t="s">
        <v>144</v>
      </c>
      <c r="E196" s="206" t="s">
        <v>1</v>
      </c>
      <c r="F196" s="207" t="s">
        <v>501</v>
      </c>
      <c r="G196" s="204"/>
      <c r="H196" s="206" t="s">
        <v>1</v>
      </c>
      <c r="I196" s="208"/>
      <c r="J196" s="204"/>
      <c r="K196" s="204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144</v>
      </c>
      <c r="AU196" s="213" t="s">
        <v>92</v>
      </c>
      <c r="AV196" s="13" t="s">
        <v>90</v>
      </c>
      <c r="AW196" s="13" t="s">
        <v>38</v>
      </c>
      <c r="AX196" s="13" t="s">
        <v>82</v>
      </c>
      <c r="AY196" s="213" t="s">
        <v>135</v>
      </c>
    </row>
    <row r="197" spans="1:65" s="14" customFormat="1" ht="10.199999999999999">
      <c r="B197" s="214"/>
      <c r="C197" s="215"/>
      <c r="D197" s="205" t="s">
        <v>144</v>
      </c>
      <c r="E197" s="216" t="s">
        <v>1</v>
      </c>
      <c r="F197" s="217" t="s">
        <v>518</v>
      </c>
      <c r="G197" s="215"/>
      <c r="H197" s="218">
        <v>388.16500000000002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144</v>
      </c>
      <c r="AU197" s="224" t="s">
        <v>92</v>
      </c>
      <c r="AV197" s="14" t="s">
        <v>92</v>
      </c>
      <c r="AW197" s="14" t="s">
        <v>38</v>
      </c>
      <c r="AX197" s="14" t="s">
        <v>90</v>
      </c>
      <c r="AY197" s="224" t="s">
        <v>135</v>
      </c>
    </row>
    <row r="198" spans="1:65" s="2" customFormat="1" ht="44.25" customHeight="1">
      <c r="A198" s="36"/>
      <c r="B198" s="37"/>
      <c r="C198" s="189" t="s">
        <v>7</v>
      </c>
      <c r="D198" s="189" t="s">
        <v>138</v>
      </c>
      <c r="E198" s="190" t="s">
        <v>254</v>
      </c>
      <c r="F198" s="191" t="s">
        <v>255</v>
      </c>
      <c r="G198" s="192" t="s">
        <v>141</v>
      </c>
      <c r="H198" s="193">
        <v>38.01</v>
      </c>
      <c r="I198" s="194"/>
      <c r="J198" s="195">
        <f>ROUND(I198*H198,2)</f>
        <v>0</v>
      </c>
      <c r="K198" s="196"/>
      <c r="L198" s="41"/>
      <c r="M198" s="197" t="s">
        <v>1</v>
      </c>
      <c r="N198" s="198" t="s">
        <v>47</v>
      </c>
      <c r="O198" s="73"/>
      <c r="P198" s="199">
        <f>O198*H198</f>
        <v>0</v>
      </c>
      <c r="Q198" s="199">
        <v>8.4000000000000003E-4</v>
      </c>
      <c r="R198" s="199">
        <f>Q198*H198</f>
        <v>3.1928400000000003E-2</v>
      </c>
      <c r="S198" s="199">
        <v>0</v>
      </c>
      <c r="T198" s="20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200</v>
      </c>
      <c r="AT198" s="201" t="s">
        <v>138</v>
      </c>
      <c r="AU198" s="201" t="s">
        <v>92</v>
      </c>
      <c r="AY198" s="18" t="s">
        <v>135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8" t="s">
        <v>90</v>
      </c>
      <c r="BK198" s="202">
        <f>ROUND(I198*H198,2)</f>
        <v>0</v>
      </c>
      <c r="BL198" s="18" t="s">
        <v>200</v>
      </c>
      <c r="BM198" s="201" t="s">
        <v>540</v>
      </c>
    </row>
    <row r="199" spans="1:65" s="13" customFormat="1" ht="10.199999999999999">
      <c r="B199" s="203"/>
      <c r="C199" s="204"/>
      <c r="D199" s="205" t="s">
        <v>144</v>
      </c>
      <c r="E199" s="206" t="s">
        <v>1</v>
      </c>
      <c r="F199" s="207" t="s">
        <v>501</v>
      </c>
      <c r="G199" s="204"/>
      <c r="H199" s="206" t="s">
        <v>1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144</v>
      </c>
      <c r="AU199" s="213" t="s">
        <v>92</v>
      </c>
      <c r="AV199" s="13" t="s">
        <v>90</v>
      </c>
      <c r="AW199" s="13" t="s">
        <v>38</v>
      </c>
      <c r="AX199" s="13" t="s">
        <v>82</v>
      </c>
      <c r="AY199" s="213" t="s">
        <v>135</v>
      </c>
    </row>
    <row r="200" spans="1:65" s="14" customFormat="1" ht="10.199999999999999">
      <c r="B200" s="214"/>
      <c r="C200" s="215"/>
      <c r="D200" s="205" t="s">
        <v>144</v>
      </c>
      <c r="E200" s="216" t="s">
        <v>1</v>
      </c>
      <c r="F200" s="217" t="s">
        <v>541</v>
      </c>
      <c r="G200" s="215"/>
      <c r="H200" s="218">
        <v>38.01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144</v>
      </c>
      <c r="AU200" s="224" t="s">
        <v>92</v>
      </c>
      <c r="AV200" s="14" t="s">
        <v>92</v>
      </c>
      <c r="AW200" s="14" t="s">
        <v>38</v>
      </c>
      <c r="AX200" s="14" t="s">
        <v>90</v>
      </c>
      <c r="AY200" s="224" t="s">
        <v>135</v>
      </c>
    </row>
    <row r="201" spans="1:65" s="2" customFormat="1" ht="33" customHeight="1">
      <c r="A201" s="36"/>
      <c r="B201" s="37"/>
      <c r="C201" s="229" t="s">
        <v>258</v>
      </c>
      <c r="D201" s="229" t="s">
        <v>209</v>
      </c>
      <c r="E201" s="230" t="s">
        <v>259</v>
      </c>
      <c r="F201" s="231" t="s">
        <v>260</v>
      </c>
      <c r="G201" s="232" t="s">
        <v>141</v>
      </c>
      <c r="H201" s="233">
        <v>490.101</v>
      </c>
      <c r="I201" s="234"/>
      <c r="J201" s="235">
        <f>ROUND(I201*H201,2)</f>
        <v>0</v>
      </c>
      <c r="K201" s="236"/>
      <c r="L201" s="237"/>
      <c r="M201" s="238" t="s">
        <v>1</v>
      </c>
      <c r="N201" s="239" t="s">
        <v>47</v>
      </c>
      <c r="O201" s="73"/>
      <c r="P201" s="199">
        <f>O201*H201</f>
        <v>0</v>
      </c>
      <c r="Q201" s="199">
        <v>1.8E-3</v>
      </c>
      <c r="R201" s="199">
        <f>Q201*H201</f>
        <v>0.88218180000000002</v>
      </c>
      <c r="S201" s="199">
        <v>0</v>
      </c>
      <c r="T201" s="20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1" t="s">
        <v>213</v>
      </c>
      <c r="AT201" s="201" t="s">
        <v>209</v>
      </c>
      <c r="AU201" s="201" t="s">
        <v>92</v>
      </c>
      <c r="AY201" s="18" t="s">
        <v>135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8" t="s">
        <v>90</v>
      </c>
      <c r="BK201" s="202">
        <f>ROUND(I201*H201,2)</f>
        <v>0</v>
      </c>
      <c r="BL201" s="18" t="s">
        <v>200</v>
      </c>
      <c r="BM201" s="201" t="s">
        <v>542</v>
      </c>
    </row>
    <row r="202" spans="1:65" s="2" customFormat="1" ht="19.2">
      <c r="A202" s="36"/>
      <c r="B202" s="37"/>
      <c r="C202" s="38"/>
      <c r="D202" s="205" t="s">
        <v>170</v>
      </c>
      <c r="E202" s="38"/>
      <c r="F202" s="225" t="s">
        <v>229</v>
      </c>
      <c r="G202" s="38"/>
      <c r="H202" s="38"/>
      <c r="I202" s="226"/>
      <c r="J202" s="38"/>
      <c r="K202" s="38"/>
      <c r="L202" s="41"/>
      <c r="M202" s="227"/>
      <c r="N202" s="228"/>
      <c r="O202" s="73"/>
      <c r="P202" s="73"/>
      <c r="Q202" s="73"/>
      <c r="R202" s="73"/>
      <c r="S202" s="73"/>
      <c r="T202" s="74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8" t="s">
        <v>170</v>
      </c>
      <c r="AU202" s="18" t="s">
        <v>92</v>
      </c>
    </row>
    <row r="203" spans="1:65" s="13" customFormat="1" ht="10.199999999999999">
      <c r="B203" s="203"/>
      <c r="C203" s="204"/>
      <c r="D203" s="205" t="s">
        <v>144</v>
      </c>
      <c r="E203" s="206" t="s">
        <v>1</v>
      </c>
      <c r="F203" s="207" t="s">
        <v>501</v>
      </c>
      <c r="G203" s="204"/>
      <c r="H203" s="206" t="s">
        <v>1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144</v>
      </c>
      <c r="AU203" s="213" t="s">
        <v>92</v>
      </c>
      <c r="AV203" s="13" t="s">
        <v>90</v>
      </c>
      <c r="AW203" s="13" t="s">
        <v>38</v>
      </c>
      <c r="AX203" s="13" t="s">
        <v>82</v>
      </c>
      <c r="AY203" s="213" t="s">
        <v>135</v>
      </c>
    </row>
    <row r="204" spans="1:65" s="13" customFormat="1" ht="10.199999999999999">
      <c r="B204" s="203"/>
      <c r="C204" s="204"/>
      <c r="D204" s="205" t="s">
        <v>144</v>
      </c>
      <c r="E204" s="206" t="s">
        <v>1</v>
      </c>
      <c r="F204" s="207" t="s">
        <v>216</v>
      </c>
      <c r="G204" s="204"/>
      <c r="H204" s="206" t="s">
        <v>1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144</v>
      </c>
      <c r="AU204" s="213" t="s">
        <v>92</v>
      </c>
      <c r="AV204" s="13" t="s">
        <v>90</v>
      </c>
      <c r="AW204" s="13" t="s">
        <v>38</v>
      </c>
      <c r="AX204" s="13" t="s">
        <v>82</v>
      </c>
      <c r="AY204" s="213" t="s">
        <v>135</v>
      </c>
    </row>
    <row r="205" spans="1:65" s="14" customFormat="1" ht="10.199999999999999">
      <c r="B205" s="214"/>
      <c r="C205" s="215"/>
      <c r="D205" s="205" t="s">
        <v>144</v>
      </c>
      <c r="E205" s="216" t="s">
        <v>1</v>
      </c>
      <c r="F205" s="217" t="s">
        <v>543</v>
      </c>
      <c r="G205" s="215"/>
      <c r="H205" s="218">
        <v>388.16500000000002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144</v>
      </c>
      <c r="AU205" s="224" t="s">
        <v>92</v>
      </c>
      <c r="AV205" s="14" t="s">
        <v>92</v>
      </c>
      <c r="AW205" s="14" t="s">
        <v>38</v>
      </c>
      <c r="AX205" s="14" t="s">
        <v>82</v>
      </c>
      <c r="AY205" s="224" t="s">
        <v>135</v>
      </c>
    </row>
    <row r="206" spans="1:65" s="14" customFormat="1" ht="10.199999999999999">
      <c r="B206" s="214"/>
      <c r="C206" s="215"/>
      <c r="D206" s="205" t="s">
        <v>144</v>
      </c>
      <c r="E206" s="216" t="s">
        <v>1</v>
      </c>
      <c r="F206" s="217" t="s">
        <v>544</v>
      </c>
      <c r="G206" s="215"/>
      <c r="H206" s="218">
        <v>38.01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144</v>
      </c>
      <c r="AU206" s="224" t="s">
        <v>92</v>
      </c>
      <c r="AV206" s="14" t="s">
        <v>92</v>
      </c>
      <c r="AW206" s="14" t="s">
        <v>38</v>
      </c>
      <c r="AX206" s="14" t="s">
        <v>82</v>
      </c>
      <c r="AY206" s="224" t="s">
        <v>135</v>
      </c>
    </row>
    <row r="207" spans="1:65" s="15" customFormat="1" ht="10.199999999999999">
      <c r="B207" s="240"/>
      <c r="C207" s="241"/>
      <c r="D207" s="205" t="s">
        <v>144</v>
      </c>
      <c r="E207" s="242" t="s">
        <v>1</v>
      </c>
      <c r="F207" s="243" t="s">
        <v>219</v>
      </c>
      <c r="G207" s="241"/>
      <c r="H207" s="244">
        <v>426.17500000000001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144</v>
      </c>
      <c r="AU207" s="250" t="s">
        <v>92</v>
      </c>
      <c r="AV207" s="15" t="s">
        <v>142</v>
      </c>
      <c r="AW207" s="15" t="s">
        <v>38</v>
      </c>
      <c r="AX207" s="15" t="s">
        <v>90</v>
      </c>
      <c r="AY207" s="250" t="s">
        <v>135</v>
      </c>
    </row>
    <row r="208" spans="1:65" s="14" customFormat="1" ht="10.199999999999999">
      <c r="B208" s="214"/>
      <c r="C208" s="215"/>
      <c r="D208" s="205" t="s">
        <v>144</v>
      </c>
      <c r="E208" s="215"/>
      <c r="F208" s="217" t="s">
        <v>545</v>
      </c>
      <c r="G208" s="215"/>
      <c r="H208" s="218">
        <v>490.101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144</v>
      </c>
      <c r="AU208" s="224" t="s">
        <v>92</v>
      </c>
      <c r="AV208" s="14" t="s">
        <v>92</v>
      </c>
      <c r="AW208" s="14" t="s">
        <v>4</v>
      </c>
      <c r="AX208" s="14" t="s">
        <v>90</v>
      </c>
      <c r="AY208" s="224" t="s">
        <v>135</v>
      </c>
    </row>
    <row r="209" spans="1:65" s="2" customFormat="1" ht="24.15" customHeight="1">
      <c r="A209" s="36"/>
      <c r="B209" s="37"/>
      <c r="C209" s="189" t="s">
        <v>265</v>
      </c>
      <c r="D209" s="189" t="s">
        <v>138</v>
      </c>
      <c r="E209" s="190" t="s">
        <v>266</v>
      </c>
      <c r="F209" s="191" t="s">
        <v>267</v>
      </c>
      <c r="G209" s="192" t="s">
        <v>141</v>
      </c>
      <c r="H209" s="193">
        <v>388.16500000000002</v>
      </c>
      <c r="I209" s="194"/>
      <c r="J209" s="195">
        <f>ROUND(I209*H209,2)</f>
        <v>0</v>
      </c>
      <c r="K209" s="196"/>
      <c r="L209" s="41"/>
      <c r="M209" s="197" t="s">
        <v>1</v>
      </c>
      <c r="N209" s="198" t="s">
        <v>47</v>
      </c>
      <c r="O209" s="73"/>
      <c r="P209" s="199">
        <f>O209*H209</f>
        <v>0</v>
      </c>
      <c r="Q209" s="199">
        <v>0</v>
      </c>
      <c r="R209" s="199">
        <f>Q209*H209</f>
        <v>0</v>
      </c>
      <c r="S209" s="199">
        <v>0</v>
      </c>
      <c r="T209" s="20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200</v>
      </c>
      <c r="AT209" s="201" t="s">
        <v>138</v>
      </c>
      <c r="AU209" s="201" t="s">
        <v>92</v>
      </c>
      <c r="AY209" s="18" t="s">
        <v>135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8" t="s">
        <v>90</v>
      </c>
      <c r="BK209" s="202">
        <f>ROUND(I209*H209,2)</f>
        <v>0</v>
      </c>
      <c r="BL209" s="18" t="s">
        <v>200</v>
      </c>
      <c r="BM209" s="201" t="s">
        <v>546</v>
      </c>
    </row>
    <row r="210" spans="1:65" s="13" customFormat="1" ht="10.199999999999999">
      <c r="B210" s="203"/>
      <c r="C210" s="204"/>
      <c r="D210" s="205" t="s">
        <v>144</v>
      </c>
      <c r="E210" s="206" t="s">
        <v>1</v>
      </c>
      <c r="F210" s="207" t="s">
        <v>501</v>
      </c>
      <c r="G210" s="204"/>
      <c r="H210" s="206" t="s">
        <v>1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144</v>
      </c>
      <c r="AU210" s="213" t="s">
        <v>92</v>
      </c>
      <c r="AV210" s="13" t="s">
        <v>90</v>
      </c>
      <c r="AW210" s="13" t="s">
        <v>38</v>
      </c>
      <c r="AX210" s="13" t="s">
        <v>82</v>
      </c>
      <c r="AY210" s="213" t="s">
        <v>135</v>
      </c>
    </row>
    <row r="211" spans="1:65" s="14" customFormat="1" ht="10.199999999999999">
      <c r="B211" s="214"/>
      <c r="C211" s="215"/>
      <c r="D211" s="205" t="s">
        <v>144</v>
      </c>
      <c r="E211" s="216" t="s">
        <v>1</v>
      </c>
      <c r="F211" s="217" t="s">
        <v>518</v>
      </c>
      <c r="G211" s="215"/>
      <c r="H211" s="218">
        <v>388.16500000000002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144</v>
      </c>
      <c r="AU211" s="224" t="s">
        <v>92</v>
      </c>
      <c r="AV211" s="14" t="s">
        <v>92</v>
      </c>
      <c r="AW211" s="14" t="s">
        <v>38</v>
      </c>
      <c r="AX211" s="14" t="s">
        <v>90</v>
      </c>
      <c r="AY211" s="224" t="s">
        <v>135</v>
      </c>
    </row>
    <row r="212" spans="1:65" s="2" customFormat="1" ht="16.5" customHeight="1">
      <c r="A212" s="36"/>
      <c r="B212" s="37"/>
      <c r="C212" s="229" t="s">
        <v>269</v>
      </c>
      <c r="D212" s="229" t="s">
        <v>209</v>
      </c>
      <c r="E212" s="230" t="s">
        <v>270</v>
      </c>
      <c r="F212" s="231" t="s">
        <v>271</v>
      </c>
      <c r="G212" s="232" t="s">
        <v>161</v>
      </c>
      <c r="H212" s="233">
        <v>27.170999999999999</v>
      </c>
      <c r="I212" s="234"/>
      <c r="J212" s="235">
        <f>ROUND(I212*H212,2)</f>
        <v>0</v>
      </c>
      <c r="K212" s="236"/>
      <c r="L212" s="237"/>
      <c r="M212" s="238" t="s">
        <v>1</v>
      </c>
      <c r="N212" s="239" t="s">
        <v>47</v>
      </c>
      <c r="O212" s="73"/>
      <c r="P212" s="199">
        <f>O212*H212</f>
        <v>0</v>
      </c>
      <c r="Q212" s="199">
        <v>1</v>
      </c>
      <c r="R212" s="199">
        <f>Q212*H212</f>
        <v>27.170999999999999</v>
      </c>
      <c r="S212" s="199">
        <v>0</v>
      </c>
      <c r="T212" s="20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1" t="s">
        <v>213</v>
      </c>
      <c r="AT212" s="201" t="s">
        <v>209</v>
      </c>
      <c r="AU212" s="201" t="s">
        <v>92</v>
      </c>
      <c r="AY212" s="18" t="s">
        <v>135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90</v>
      </c>
      <c r="BK212" s="202">
        <f>ROUND(I212*H212,2)</f>
        <v>0</v>
      </c>
      <c r="BL212" s="18" t="s">
        <v>200</v>
      </c>
      <c r="BM212" s="201" t="s">
        <v>547</v>
      </c>
    </row>
    <row r="213" spans="1:65" s="2" customFormat="1" ht="19.2">
      <c r="A213" s="36"/>
      <c r="B213" s="37"/>
      <c r="C213" s="38"/>
      <c r="D213" s="205" t="s">
        <v>170</v>
      </c>
      <c r="E213" s="38"/>
      <c r="F213" s="225" t="s">
        <v>273</v>
      </c>
      <c r="G213" s="38"/>
      <c r="H213" s="38"/>
      <c r="I213" s="226"/>
      <c r="J213" s="38"/>
      <c r="K213" s="38"/>
      <c r="L213" s="41"/>
      <c r="M213" s="227"/>
      <c r="N213" s="228"/>
      <c r="O213" s="73"/>
      <c r="P213" s="73"/>
      <c r="Q213" s="73"/>
      <c r="R213" s="73"/>
      <c r="S213" s="73"/>
      <c r="T213" s="74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170</v>
      </c>
      <c r="AU213" s="18" t="s">
        <v>92</v>
      </c>
    </row>
    <row r="214" spans="1:65" s="13" customFormat="1" ht="10.199999999999999">
      <c r="B214" s="203"/>
      <c r="C214" s="204"/>
      <c r="D214" s="205" t="s">
        <v>144</v>
      </c>
      <c r="E214" s="206" t="s">
        <v>1</v>
      </c>
      <c r="F214" s="207" t="s">
        <v>501</v>
      </c>
      <c r="G214" s="204"/>
      <c r="H214" s="206" t="s">
        <v>1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144</v>
      </c>
      <c r="AU214" s="213" t="s">
        <v>92</v>
      </c>
      <c r="AV214" s="13" t="s">
        <v>90</v>
      </c>
      <c r="AW214" s="13" t="s">
        <v>38</v>
      </c>
      <c r="AX214" s="13" t="s">
        <v>82</v>
      </c>
      <c r="AY214" s="213" t="s">
        <v>135</v>
      </c>
    </row>
    <row r="215" spans="1:65" s="14" customFormat="1" ht="10.199999999999999">
      <c r="B215" s="214"/>
      <c r="C215" s="215"/>
      <c r="D215" s="205" t="s">
        <v>144</v>
      </c>
      <c r="E215" s="216" t="s">
        <v>1</v>
      </c>
      <c r="F215" s="217" t="s">
        <v>548</v>
      </c>
      <c r="G215" s="215"/>
      <c r="H215" s="218">
        <v>19.408000000000001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144</v>
      </c>
      <c r="AU215" s="224" t="s">
        <v>92</v>
      </c>
      <c r="AV215" s="14" t="s">
        <v>92</v>
      </c>
      <c r="AW215" s="14" t="s">
        <v>38</v>
      </c>
      <c r="AX215" s="14" t="s">
        <v>90</v>
      </c>
      <c r="AY215" s="224" t="s">
        <v>135</v>
      </c>
    </row>
    <row r="216" spans="1:65" s="14" customFormat="1" ht="10.199999999999999">
      <c r="B216" s="214"/>
      <c r="C216" s="215"/>
      <c r="D216" s="205" t="s">
        <v>144</v>
      </c>
      <c r="E216" s="215"/>
      <c r="F216" s="217" t="s">
        <v>549</v>
      </c>
      <c r="G216" s="215"/>
      <c r="H216" s="218">
        <v>27.170999999999999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144</v>
      </c>
      <c r="AU216" s="224" t="s">
        <v>92</v>
      </c>
      <c r="AV216" s="14" t="s">
        <v>92</v>
      </c>
      <c r="AW216" s="14" t="s">
        <v>4</v>
      </c>
      <c r="AX216" s="14" t="s">
        <v>90</v>
      </c>
      <c r="AY216" s="224" t="s">
        <v>135</v>
      </c>
    </row>
    <row r="217" spans="1:65" s="2" customFormat="1" ht="33" customHeight="1">
      <c r="A217" s="36"/>
      <c r="B217" s="37"/>
      <c r="C217" s="189" t="s">
        <v>276</v>
      </c>
      <c r="D217" s="189" t="s">
        <v>138</v>
      </c>
      <c r="E217" s="190" t="s">
        <v>277</v>
      </c>
      <c r="F217" s="191" t="s">
        <v>278</v>
      </c>
      <c r="G217" s="192" t="s">
        <v>141</v>
      </c>
      <c r="H217" s="193">
        <v>820.67499999999995</v>
      </c>
      <c r="I217" s="194"/>
      <c r="J217" s="195">
        <f>ROUND(I217*H217,2)</f>
        <v>0</v>
      </c>
      <c r="K217" s="196"/>
      <c r="L217" s="41"/>
      <c r="M217" s="197" t="s">
        <v>1</v>
      </c>
      <c r="N217" s="198" t="s">
        <v>47</v>
      </c>
      <c r="O217" s="73"/>
      <c r="P217" s="199">
        <f>O217*H217</f>
        <v>0</v>
      </c>
      <c r="Q217" s="199">
        <v>0</v>
      </c>
      <c r="R217" s="199">
        <f>Q217*H217</f>
        <v>0</v>
      </c>
      <c r="S217" s="199">
        <v>6.6E-4</v>
      </c>
      <c r="T217" s="200">
        <f>S217*H217</f>
        <v>0.5416455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1" t="s">
        <v>200</v>
      </c>
      <c r="AT217" s="201" t="s">
        <v>138</v>
      </c>
      <c r="AU217" s="201" t="s">
        <v>92</v>
      </c>
      <c r="AY217" s="18" t="s">
        <v>135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8" t="s">
        <v>90</v>
      </c>
      <c r="BK217" s="202">
        <f>ROUND(I217*H217,2)</f>
        <v>0</v>
      </c>
      <c r="BL217" s="18" t="s">
        <v>200</v>
      </c>
      <c r="BM217" s="201" t="s">
        <v>550</v>
      </c>
    </row>
    <row r="218" spans="1:65" s="13" customFormat="1" ht="10.199999999999999">
      <c r="B218" s="203"/>
      <c r="C218" s="204"/>
      <c r="D218" s="205" t="s">
        <v>144</v>
      </c>
      <c r="E218" s="206" t="s">
        <v>1</v>
      </c>
      <c r="F218" s="207" t="s">
        <v>551</v>
      </c>
      <c r="G218" s="204"/>
      <c r="H218" s="206" t="s">
        <v>1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144</v>
      </c>
      <c r="AU218" s="213" t="s">
        <v>92</v>
      </c>
      <c r="AV218" s="13" t="s">
        <v>90</v>
      </c>
      <c r="AW218" s="13" t="s">
        <v>38</v>
      </c>
      <c r="AX218" s="13" t="s">
        <v>82</v>
      </c>
      <c r="AY218" s="213" t="s">
        <v>135</v>
      </c>
    </row>
    <row r="219" spans="1:65" s="13" customFormat="1" ht="10.199999999999999">
      <c r="B219" s="203"/>
      <c r="C219" s="204"/>
      <c r="D219" s="205" t="s">
        <v>144</v>
      </c>
      <c r="E219" s="206" t="s">
        <v>1</v>
      </c>
      <c r="F219" s="207" t="s">
        <v>281</v>
      </c>
      <c r="G219" s="204"/>
      <c r="H219" s="206" t="s">
        <v>1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144</v>
      </c>
      <c r="AU219" s="213" t="s">
        <v>92</v>
      </c>
      <c r="AV219" s="13" t="s">
        <v>90</v>
      </c>
      <c r="AW219" s="13" t="s">
        <v>38</v>
      </c>
      <c r="AX219" s="13" t="s">
        <v>82</v>
      </c>
      <c r="AY219" s="213" t="s">
        <v>135</v>
      </c>
    </row>
    <row r="220" spans="1:65" s="13" customFormat="1" ht="10.199999999999999">
      <c r="B220" s="203"/>
      <c r="C220" s="204"/>
      <c r="D220" s="205" t="s">
        <v>144</v>
      </c>
      <c r="E220" s="206" t="s">
        <v>1</v>
      </c>
      <c r="F220" s="207" t="s">
        <v>282</v>
      </c>
      <c r="G220" s="204"/>
      <c r="H220" s="206" t="s">
        <v>1</v>
      </c>
      <c r="I220" s="208"/>
      <c r="J220" s="204"/>
      <c r="K220" s="204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144</v>
      </c>
      <c r="AU220" s="213" t="s">
        <v>92</v>
      </c>
      <c r="AV220" s="13" t="s">
        <v>90</v>
      </c>
      <c r="AW220" s="13" t="s">
        <v>38</v>
      </c>
      <c r="AX220" s="13" t="s">
        <v>82</v>
      </c>
      <c r="AY220" s="213" t="s">
        <v>135</v>
      </c>
    </row>
    <row r="221" spans="1:65" s="14" customFormat="1" ht="10.199999999999999">
      <c r="B221" s="214"/>
      <c r="C221" s="215"/>
      <c r="D221" s="205" t="s">
        <v>144</v>
      </c>
      <c r="E221" s="216" t="s">
        <v>1</v>
      </c>
      <c r="F221" s="217" t="s">
        <v>522</v>
      </c>
      <c r="G221" s="215"/>
      <c r="H221" s="218">
        <v>388.16500000000002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144</v>
      </c>
      <c r="AU221" s="224" t="s">
        <v>92</v>
      </c>
      <c r="AV221" s="14" t="s">
        <v>92</v>
      </c>
      <c r="AW221" s="14" t="s">
        <v>38</v>
      </c>
      <c r="AX221" s="14" t="s">
        <v>82</v>
      </c>
      <c r="AY221" s="224" t="s">
        <v>135</v>
      </c>
    </row>
    <row r="222" spans="1:65" s="14" customFormat="1" ht="10.199999999999999">
      <c r="B222" s="214"/>
      <c r="C222" s="215"/>
      <c r="D222" s="205" t="s">
        <v>144</v>
      </c>
      <c r="E222" s="216" t="s">
        <v>1</v>
      </c>
      <c r="F222" s="217" t="s">
        <v>552</v>
      </c>
      <c r="G222" s="215"/>
      <c r="H222" s="218">
        <v>6.335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144</v>
      </c>
      <c r="AU222" s="224" t="s">
        <v>92</v>
      </c>
      <c r="AV222" s="14" t="s">
        <v>92</v>
      </c>
      <c r="AW222" s="14" t="s">
        <v>38</v>
      </c>
      <c r="AX222" s="14" t="s">
        <v>82</v>
      </c>
      <c r="AY222" s="224" t="s">
        <v>135</v>
      </c>
    </row>
    <row r="223" spans="1:65" s="16" customFormat="1" ht="10.199999999999999">
      <c r="B223" s="251"/>
      <c r="C223" s="252"/>
      <c r="D223" s="205" t="s">
        <v>144</v>
      </c>
      <c r="E223" s="253" t="s">
        <v>1</v>
      </c>
      <c r="F223" s="254" t="s">
        <v>284</v>
      </c>
      <c r="G223" s="252"/>
      <c r="H223" s="255">
        <v>394.5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AT223" s="261" t="s">
        <v>144</v>
      </c>
      <c r="AU223" s="261" t="s">
        <v>92</v>
      </c>
      <c r="AV223" s="16" t="s">
        <v>153</v>
      </c>
      <c r="AW223" s="16" t="s">
        <v>38</v>
      </c>
      <c r="AX223" s="16" t="s">
        <v>82</v>
      </c>
      <c r="AY223" s="261" t="s">
        <v>135</v>
      </c>
    </row>
    <row r="224" spans="1:65" s="13" customFormat="1" ht="10.199999999999999">
      <c r="B224" s="203"/>
      <c r="C224" s="204"/>
      <c r="D224" s="205" t="s">
        <v>144</v>
      </c>
      <c r="E224" s="206" t="s">
        <v>1</v>
      </c>
      <c r="F224" s="207" t="s">
        <v>285</v>
      </c>
      <c r="G224" s="204"/>
      <c r="H224" s="206" t="s">
        <v>1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144</v>
      </c>
      <c r="AU224" s="213" t="s">
        <v>92</v>
      </c>
      <c r="AV224" s="13" t="s">
        <v>90</v>
      </c>
      <c r="AW224" s="13" t="s">
        <v>38</v>
      </c>
      <c r="AX224" s="13" t="s">
        <v>82</v>
      </c>
      <c r="AY224" s="213" t="s">
        <v>135</v>
      </c>
    </row>
    <row r="225" spans="1:65" s="14" customFormat="1" ht="10.199999999999999">
      <c r="B225" s="214"/>
      <c r="C225" s="215"/>
      <c r="D225" s="205" t="s">
        <v>144</v>
      </c>
      <c r="E225" s="216" t="s">
        <v>1</v>
      </c>
      <c r="F225" s="217" t="s">
        <v>522</v>
      </c>
      <c r="G225" s="215"/>
      <c r="H225" s="218">
        <v>388.16500000000002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144</v>
      </c>
      <c r="AU225" s="224" t="s">
        <v>92</v>
      </c>
      <c r="AV225" s="14" t="s">
        <v>92</v>
      </c>
      <c r="AW225" s="14" t="s">
        <v>38</v>
      </c>
      <c r="AX225" s="14" t="s">
        <v>82</v>
      </c>
      <c r="AY225" s="224" t="s">
        <v>135</v>
      </c>
    </row>
    <row r="226" spans="1:65" s="14" customFormat="1" ht="10.199999999999999">
      <c r="B226" s="214"/>
      <c r="C226" s="215"/>
      <c r="D226" s="205" t="s">
        <v>144</v>
      </c>
      <c r="E226" s="216" t="s">
        <v>1</v>
      </c>
      <c r="F226" s="217" t="s">
        <v>553</v>
      </c>
      <c r="G226" s="215"/>
      <c r="H226" s="218">
        <v>38.01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144</v>
      </c>
      <c r="AU226" s="224" t="s">
        <v>92</v>
      </c>
      <c r="AV226" s="14" t="s">
        <v>92</v>
      </c>
      <c r="AW226" s="14" t="s">
        <v>38</v>
      </c>
      <c r="AX226" s="14" t="s">
        <v>82</v>
      </c>
      <c r="AY226" s="224" t="s">
        <v>135</v>
      </c>
    </row>
    <row r="227" spans="1:65" s="16" customFormat="1" ht="10.199999999999999">
      <c r="B227" s="251"/>
      <c r="C227" s="252"/>
      <c r="D227" s="205" t="s">
        <v>144</v>
      </c>
      <c r="E227" s="253" t="s">
        <v>1</v>
      </c>
      <c r="F227" s="254" t="s">
        <v>284</v>
      </c>
      <c r="G227" s="252"/>
      <c r="H227" s="255">
        <v>426.17500000000001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AT227" s="261" t="s">
        <v>144</v>
      </c>
      <c r="AU227" s="261" t="s">
        <v>92</v>
      </c>
      <c r="AV227" s="16" t="s">
        <v>153</v>
      </c>
      <c r="AW227" s="16" t="s">
        <v>38</v>
      </c>
      <c r="AX227" s="16" t="s">
        <v>82</v>
      </c>
      <c r="AY227" s="261" t="s">
        <v>135</v>
      </c>
    </row>
    <row r="228" spans="1:65" s="15" customFormat="1" ht="10.199999999999999">
      <c r="B228" s="240"/>
      <c r="C228" s="241"/>
      <c r="D228" s="205" t="s">
        <v>144</v>
      </c>
      <c r="E228" s="242" t="s">
        <v>1</v>
      </c>
      <c r="F228" s="243" t="s">
        <v>219</v>
      </c>
      <c r="G228" s="241"/>
      <c r="H228" s="244">
        <v>820.67499999999995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144</v>
      </c>
      <c r="AU228" s="250" t="s">
        <v>92</v>
      </c>
      <c r="AV228" s="15" t="s">
        <v>142</v>
      </c>
      <c r="AW228" s="15" t="s">
        <v>38</v>
      </c>
      <c r="AX228" s="15" t="s">
        <v>90</v>
      </c>
      <c r="AY228" s="250" t="s">
        <v>135</v>
      </c>
    </row>
    <row r="229" spans="1:65" s="2" customFormat="1" ht="24.15" customHeight="1">
      <c r="A229" s="36"/>
      <c r="B229" s="37"/>
      <c r="C229" s="189" t="s">
        <v>287</v>
      </c>
      <c r="D229" s="189" t="s">
        <v>138</v>
      </c>
      <c r="E229" s="190" t="s">
        <v>288</v>
      </c>
      <c r="F229" s="191" t="s">
        <v>289</v>
      </c>
      <c r="G229" s="192" t="s">
        <v>141</v>
      </c>
      <c r="H229" s="193">
        <v>388.16500000000002</v>
      </c>
      <c r="I229" s="194"/>
      <c r="J229" s="195">
        <f>ROUND(I229*H229,2)</f>
        <v>0</v>
      </c>
      <c r="K229" s="196"/>
      <c r="L229" s="41"/>
      <c r="M229" s="197" t="s">
        <v>1</v>
      </c>
      <c r="N229" s="198" t="s">
        <v>47</v>
      </c>
      <c r="O229" s="73"/>
      <c r="P229" s="199">
        <f>O229*H229</f>
        <v>0</v>
      </c>
      <c r="Q229" s="199">
        <v>0</v>
      </c>
      <c r="R229" s="199">
        <f>Q229*H229</f>
        <v>0</v>
      </c>
      <c r="S229" s="199">
        <v>5.4999999999999997E-3</v>
      </c>
      <c r="T229" s="200">
        <f>S229*H229</f>
        <v>2.1349075000000002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1" t="s">
        <v>200</v>
      </c>
      <c r="AT229" s="201" t="s">
        <v>138</v>
      </c>
      <c r="AU229" s="201" t="s">
        <v>92</v>
      </c>
      <c r="AY229" s="18" t="s">
        <v>135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8" t="s">
        <v>90</v>
      </c>
      <c r="BK229" s="202">
        <f>ROUND(I229*H229,2)</f>
        <v>0</v>
      </c>
      <c r="BL229" s="18" t="s">
        <v>200</v>
      </c>
      <c r="BM229" s="201" t="s">
        <v>554</v>
      </c>
    </row>
    <row r="230" spans="1:65" s="13" customFormat="1" ht="10.199999999999999">
      <c r="B230" s="203"/>
      <c r="C230" s="204"/>
      <c r="D230" s="205" t="s">
        <v>144</v>
      </c>
      <c r="E230" s="206" t="s">
        <v>1</v>
      </c>
      <c r="F230" s="207" t="s">
        <v>551</v>
      </c>
      <c r="G230" s="204"/>
      <c r="H230" s="206" t="s">
        <v>1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144</v>
      </c>
      <c r="AU230" s="213" t="s">
        <v>92</v>
      </c>
      <c r="AV230" s="13" t="s">
        <v>90</v>
      </c>
      <c r="AW230" s="13" t="s">
        <v>38</v>
      </c>
      <c r="AX230" s="13" t="s">
        <v>82</v>
      </c>
      <c r="AY230" s="213" t="s">
        <v>135</v>
      </c>
    </row>
    <row r="231" spans="1:65" s="14" customFormat="1" ht="10.199999999999999">
      <c r="B231" s="214"/>
      <c r="C231" s="215"/>
      <c r="D231" s="205" t="s">
        <v>144</v>
      </c>
      <c r="E231" s="216" t="s">
        <v>1</v>
      </c>
      <c r="F231" s="217" t="s">
        <v>555</v>
      </c>
      <c r="G231" s="215"/>
      <c r="H231" s="218">
        <v>388.16500000000002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144</v>
      </c>
      <c r="AU231" s="224" t="s">
        <v>92</v>
      </c>
      <c r="AV231" s="14" t="s">
        <v>92</v>
      </c>
      <c r="AW231" s="14" t="s">
        <v>38</v>
      </c>
      <c r="AX231" s="14" t="s">
        <v>90</v>
      </c>
      <c r="AY231" s="224" t="s">
        <v>135</v>
      </c>
    </row>
    <row r="232" spans="1:65" s="2" customFormat="1" ht="24.15" customHeight="1">
      <c r="A232" s="36"/>
      <c r="B232" s="37"/>
      <c r="C232" s="189" t="s">
        <v>292</v>
      </c>
      <c r="D232" s="189" t="s">
        <v>138</v>
      </c>
      <c r="E232" s="190" t="s">
        <v>310</v>
      </c>
      <c r="F232" s="191" t="s">
        <v>311</v>
      </c>
      <c r="G232" s="192" t="s">
        <v>141</v>
      </c>
      <c r="H232" s="193">
        <v>25.34</v>
      </c>
      <c r="I232" s="194"/>
      <c r="J232" s="195">
        <f>ROUND(I232*H232,2)</f>
        <v>0</v>
      </c>
      <c r="K232" s="196"/>
      <c r="L232" s="41"/>
      <c r="M232" s="197" t="s">
        <v>1</v>
      </c>
      <c r="N232" s="198" t="s">
        <v>47</v>
      </c>
      <c r="O232" s="73"/>
      <c r="P232" s="199">
        <f>O232*H232</f>
        <v>0</v>
      </c>
      <c r="Q232" s="199">
        <v>0</v>
      </c>
      <c r="R232" s="199">
        <f>Q232*H232</f>
        <v>0</v>
      </c>
      <c r="S232" s="199">
        <v>5.4999999999999997E-3</v>
      </c>
      <c r="T232" s="200">
        <f>S232*H232</f>
        <v>0.13936999999999999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1" t="s">
        <v>200</v>
      </c>
      <c r="AT232" s="201" t="s">
        <v>138</v>
      </c>
      <c r="AU232" s="201" t="s">
        <v>92</v>
      </c>
      <c r="AY232" s="18" t="s">
        <v>135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8" t="s">
        <v>90</v>
      </c>
      <c r="BK232" s="202">
        <f>ROUND(I232*H232,2)</f>
        <v>0</v>
      </c>
      <c r="BL232" s="18" t="s">
        <v>200</v>
      </c>
      <c r="BM232" s="201" t="s">
        <v>556</v>
      </c>
    </row>
    <row r="233" spans="1:65" s="13" customFormat="1" ht="10.199999999999999">
      <c r="B233" s="203"/>
      <c r="C233" s="204"/>
      <c r="D233" s="205" t="s">
        <v>144</v>
      </c>
      <c r="E233" s="206" t="s">
        <v>1</v>
      </c>
      <c r="F233" s="207" t="s">
        <v>551</v>
      </c>
      <c r="G233" s="204"/>
      <c r="H233" s="206" t="s">
        <v>1</v>
      </c>
      <c r="I233" s="208"/>
      <c r="J233" s="204"/>
      <c r="K233" s="204"/>
      <c r="L233" s="209"/>
      <c r="M233" s="210"/>
      <c r="N233" s="211"/>
      <c r="O233" s="211"/>
      <c r="P233" s="211"/>
      <c r="Q233" s="211"/>
      <c r="R233" s="211"/>
      <c r="S233" s="211"/>
      <c r="T233" s="212"/>
      <c r="AT233" s="213" t="s">
        <v>144</v>
      </c>
      <c r="AU233" s="213" t="s">
        <v>92</v>
      </c>
      <c r="AV233" s="13" t="s">
        <v>90</v>
      </c>
      <c r="AW233" s="13" t="s">
        <v>38</v>
      </c>
      <c r="AX233" s="13" t="s">
        <v>82</v>
      </c>
      <c r="AY233" s="213" t="s">
        <v>135</v>
      </c>
    </row>
    <row r="234" spans="1:65" s="14" customFormat="1" ht="10.199999999999999">
      <c r="B234" s="214"/>
      <c r="C234" s="215"/>
      <c r="D234" s="205" t="s">
        <v>144</v>
      </c>
      <c r="E234" s="216" t="s">
        <v>1</v>
      </c>
      <c r="F234" s="217" t="s">
        <v>557</v>
      </c>
      <c r="G234" s="215"/>
      <c r="H234" s="218">
        <v>25.34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144</v>
      </c>
      <c r="AU234" s="224" t="s">
        <v>92</v>
      </c>
      <c r="AV234" s="14" t="s">
        <v>92</v>
      </c>
      <c r="AW234" s="14" t="s">
        <v>38</v>
      </c>
      <c r="AX234" s="14" t="s">
        <v>90</v>
      </c>
      <c r="AY234" s="224" t="s">
        <v>135</v>
      </c>
    </row>
    <row r="235" spans="1:65" s="2" customFormat="1" ht="24.15" customHeight="1">
      <c r="A235" s="36"/>
      <c r="B235" s="37"/>
      <c r="C235" s="189" t="s">
        <v>296</v>
      </c>
      <c r="D235" s="189" t="s">
        <v>138</v>
      </c>
      <c r="E235" s="190" t="s">
        <v>293</v>
      </c>
      <c r="F235" s="191" t="s">
        <v>294</v>
      </c>
      <c r="G235" s="192" t="s">
        <v>141</v>
      </c>
      <c r="H235" s="193">
        <v>388.16500000000002</v>
      </c>
      <c r="I235" s="194"/>
      <c r="J235" s="195">
        <f>ROUND(I235*H235,2)</f>
        <v>0</v>
      </c>
      <c r="K235" s="196"/>
      <c r="L235" s="41"/>
      <c r="M235" s="197" t="s">
        <v>1</v>
      </c>
      <c r="N235" s="198" t="s">
        <v>47</v>
      </c>
      <c r="O235" s="73"/>
      <c r="P235" s="199">
        <f>O235*H235</f>
        <v>0</v>
      </c>
      <c r="Q235" s="199">
        <v>8.8000000000000003E-4</v>
      </c>
      <c r="R235" s="199">
        <f>Q235*H235</f>
        <v>0.34158520000000003</v>
      </c>
      <c r="S235" s="199">
        <v>0</v>
      </c>
      <c r="T235" s="20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1" t="s">
        <v>200</v>
      </c>
      <c r="AT235" s="201" t="s">
        <v>138</v>
      </c>
      <c r="AU235" s="201" t="s">
        <v>92</v>
      </c>
      <c r="AY235" s="18" t="s">
        <v>135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18" t="s">
        <v>90</v>
      </c>
      <c r="BK235" s="202">
        <f>ROUND(I235*H235,2)</f>
        <v>0</v>
      </c>
      <c r="BL235" s="18" t="s">
        <v>200</v>
      </c>
      <c r="BM235" s="201" t="s">
        <v>558</v>
      </c>
    </row>
    <row r="236" spans="1:65" s="13" customFormat="1" ht="10.199999999999999">
      <c r="B236" s="203"/>
      <c r="C236" s="204"/>
      <c r="D236" s="205" t="s">
        <v>144</v>
      </c>
      <c r="E236" s="206" t="s">
        <v>1</v>
      </c>
      <c r="F236" s="207" t="s">
        <v>501</v>
      </c>
      <c r="G236" s="204"/>
      <c r="H236" s="206" t="s">
        <v>1</v>
      </c>
      <c r="I236" s="208"/>
      <c r="J236" s="204"/>
      <c r="K236" s="204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144</v>
      </c>
      <c r="AU236" s="213" t="s">
        <v>92</v>
      </c>
      <c r="AV236" s="13" t="s">
        <v>90</v>
      </c>
      <c r="AW236" s="13" t="s">
        <v>38</v>
      </c>
      <c r="AX236" s="13" t="s">
        <v>82</v>
      </c>
      <c r="AY236" s="213" t="s">
        <v>135</v>
      </c>
    </row>
    <row r="237" spans="1:65" s="14" customFormat="1" ht="10.199999999999999">
      <c r="B237" s="214"/>
      <c r="C237" s="215"/>
      <c r="D237" s="205" t="s">
        <v>144</v>
      </c>
      <c r="E237" s="216" t="s">
        <v>1</v>
      </c>
      <c r="F237" s="217" t="s">
        <v>518</v>
      </c>
      <c r="G237" s="215"/>
      <c r="H237" s="218">
        <v>388.16500000000002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144</v>
      </c>
      <c r="AU237" s="224" t="s">
        <v>92</v>
      </c>
      <c r="AV237" s="14" t="s">
        <v>92</v>
      </c>
      <c r="AW237" s="14" t="s">
        <v>38</v>
      </c>
      <c r="AX237" s="14" t="s">
        <v>90</v>
      </c>
      <c r="AY237" s="224" t="s">
        <v>135</v>
      </c>
    </row>
    <row r="238" spans="1:65" s="2" customFormat="1" ht="24.15" customHeight="1">
      <c r="A238" s="36"/>
      <c r="B238" s="37"/>
      <c r="C238" s="189" t="s">
        <v>300</v>
      </c>
      <c r="D238" s="189" t="s">
        <v>138</v>
      </c>
      <c r="E238" s="190" t="s">
        <v>297</v>
      </c>
      <c r="F238" s="191" t="s">
        <v>298</v>
      </c>
      <c r="G238" s="192" t="s">
        <v>141</v>
      </c>
      <c r="H238" s="193">
        <v>63.35</v>
      </c>
      <c r="I238" s="194"/>
      <c r="J238" s="195">
        <f>ROUND(I238*H238,2)</f>
        <v>0</v>
      </c>
      <c r="K238" s="196"/>
      <c r="L238" s="41"/>
      <c r="M238" s="197" t="s">
        <v>1</v>
      </c>
      <c r="N238" s="198" t="s">
        <v>47</v>
      </c>
      <c r="O238" s="73"/>
      <c r="P238" s="199">
        <f>O238*H238</f>
        <v>0</v>
      </c>
      <c r="Q238" s="199">
        <v>9.3999999999999997E-4</v>
      </c>
      <c r="R238" s="199">
        <f>Q238*H238</f>
        <v>5.9548999999999998E-2</v>
      </c>
      <c r="S238" s="199">
        <v>0</v>
      </c>
      <c r="T238" s="20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1" t="s">
        <v>200</v>
      </c>
      <c r="AT238" s="201" t="s">
        <v>138</v>
      </c>
      <c r="AU238" s="201" t="s">
        <v>92</v>
      </c>
      <c r="AY238" s="18" t="s">
        <v>135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8" t="s">
        <v>90</v>
      </c>
      <c r="BK238" s="202">
        <f>ROUND(I238*H238,2)</f>
        <v>0</v>
      </c>
      <c r="BL238" s="18" t="s">
        <v>200</v>
      </c>
      <c r="BM238" s="201" t="s">
        <v>559</v>
      </c>
    </row>
    <row r="239" spans="1:65" s="13" customFormat="1" ht="10.199999999999999">
      <c r="B239" s="203"/>
      <c r="C239" s="204"/>
      <c r="D239" s="205" t="s">
        <v>144</v>
      </c>
      <c r="E239" s="206" t="s">
        <v>1</v>
      </c>
      <c r="F239" s="207" t="s">
        <v>501</v>
      </c>
      <c r="G239" s="204"/>
      <c r="H239" s="206" t="s">
        <v>1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144</v>
      </c>
      <c r="AU239" s="213" t="s">
        <v>92</v>
      </c>
      <c r="AV239" s="13" t="s">
        <v>90</v>
      </c>
      <c r="AW239" s="13" t="s">
        <v>38</v>
      </c>
      <c r="AX239" s="13" t="s">
        <v>82</v>
      </c>
      <c r="AY239" s="213" t="s">
        <v>135</v>
      </c>
    </row>
    <row r="240" spans="1:65" s="14" customFormat="1" ht="10.199999999999999">
      <c r="B240" s="214"/>
      <c r="C240" s="215"/>
      <c r="D240" s="205" t="s">
        <v>144</v>
      </c>
      <c r="E240" s="216" t="s">
        <v>1</v>
      </c>
      <c r="F240" s="217" t="s">
        <v>520</v>
      </c>
      <c r="G240" s="215"/>
      <c r="H240" s="218">
        <v>63.35</v>
      </c>
      <c r="I240" s="219"/>
      <c r="J240" s="215"/>
      <c r="K240" s="215"/>
      <c r="L240" s="220"/>
      <c r="M240" s="221"/>
      <c r="N240" s="222"/>
      <c r="O240" s="222"/>
      <c r="P240" s="222"/>
      <c r="Q240" s="222"/>
      <c r="R240" s="222"/>
      <c r="S240" s="222"/>
      <c r="T240" s="223"/>
      <c r="AT240" s="224" t="s">
        <v>144</v>
      </c>
      <c r="AU240" s="224" t="s">
        <v>92</v>
      </c>
      <c r="AV240" s="14" t="s">
        <v>92</v>
      </c>
      <c r="AW240" s="14" t="s">
        <v>38</v>
      </c>
      <c r="AX240" s="14" t="s">
        <v>90</v>
      </c>
      <c r="AY240" s="224" t="s">
        <v>135</v>
      </c>
    </row>
    <row r="241" spans="1:65" s="2" customFormat="1" ht="55.5" customHeight="1">
      <c r="A241" s="36"/>
      <c r="B241" s="37"/>
      <c r="C241" s="229" t="s">
        <v>305</v>
      </c>
      <c r="D241" s="229" t="s">
        <v>209</v>
      </c>
      <c r="E241" s="230" t="s">
        <v>301</v>
      </c>
      <c r="F241" s="231" t="s">
        <v>302</v>
      </c>
      <c r="G241" s="232" t="s">
        <v>141</v>
      </c>
      <c r="H241" s="233">
        <v>519.24199999999996</v>
      </c>
      <c r="I241" s="234"/>
      <c r="J241" s="235">
        <f>ROUND(I241*H241,2)</f>
        <v>0</v>
      </c>
      <c r="K241" s="236"/>
      <c r="L241" s="237"/>
      <c r="M241" s="238" t="s">
        <v>1</v>
      </c>
      <c r="N241" s="239" t="s">
        <v>47</v>
      </c>
      <c r="O241" s="73"/>
      <c r="P241" s="199">
        <f>O241*H241</f>
        <v>0</v>
      </c>
      <c r="Q241" s="199">
        <v>4.7000000000000002E-3</v>
      </c>
      <c r="R241" s="199">
        <f>Q241*H241</f>
        <v>2.4404374</v>
      </c>
      <c r="S241" s="199">
        <v>0</v>
      </c>
      <c r="T241" s="20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1" t="s">
        <v>213</v>
      </c>
      <c r="AT241" s="201" t="s">
        <v>209</v>
      </c>
      <c r="AU241" s="201" t="s">
        <v>92</v>
      </c>
      <c r="AY241" s="18" t="s">
        <v>135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18" t="s">
        <v>90</v>
      </c>
      <c r="BK241" s="202">
        <f>ROUND(I241*H241,2)</f>
        <v>0</v>
      </c>
      <c r="BL241" s="18" t="s">
        <v>200</v>
      </c>
      <c r="BM241" s="201" t="s">
        <v>560</v>
      </c>
    </row>
    <row r="242" spans="1:65" s="2" customFormat="1" ht="19.2">
      <c r="A242" s="36"/>
      <c r="B242" s="37"/>
      <c r="C242" s="38"/>
      <c r="D242" s="205" t="s">
        <v>170</v>
      </c>
      <c r="E242" s="38"/>
      <c r="F242" s="225" t="s">
        <v>229</v>
      </c>
      <c r="G242" s="38"/>
      <c r="H242" s="38"/>
      <c r="I242" s="226"/>
      <c r="J242" s="38"/>
      <c r="K242" s="38"/>
      <c r="L242" s="41"/>
      <c r="M242" s="227"/>
      <c r="N242" s="228"/>
      <c r="O242" s="73"/>
      <c r="P242" s="73"/>
      <c r="Q242" s="73"/>
      <c r="R242" s="73"/>
      <c r="S242" s="73"/>
      <c r="T242" s="74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170</v>
      </c>
      <c r="AU242" s="18" t="s">
        <v>92</v>
      </c>
    </row>
    <row r="243" spans="1:65" s="13" customFormat="1" ht="10.199999999999999">
      <c r="B243" s="203"/>
      <c r="C243" s="204"/>
      <c r="D243" s="205" t="s">
        <v>144</v>
      </c>
      <c r="E243" s="206" t="s">
        <v>1</v>
      </c>
      <c r="F243" s="207" t="s">
        <v>501</v>
      </c>
      <c r="G243" s="204"/>
      <c r="H243" s="206" t="s">
        <v>1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144</v>
      </c>
      <c r="AU243" s="213" t="s">
        <v>92</v>
      </c>
      <c r="AV243" s="13" t="s">
        <v>90</v>
      </c>
      <c r="AW243" s="13" t="s">
        <v>38</v>
      </c>
      <c r="AX243" s="13" t="s">
        <v>82</v>
      </c>
      <c r="AY243" s="213" t="s">
        <v>135</v>
      </c>
    </row>
    <row r="244" spans="1:65" s="13" customFormat="1" ht="10.199999999999999">
      <c r="B244" s="203"/>
      <c r="C244" s="204"/>
      <c r="D244" s="205" t="s">
        <v>144</v>
      </c>
      <c r="E244" s="206" t="s">
        <v>1</v>
      </c>
      <c r="F244" s="207" t="s">
        <v>216</v>
      </c>
      <c r="G244" s="204"/>
      <c r="H244" s="206" t="s">
        <v>1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144</v>
      </c>
      <c r="AU244" s="213" t="s">
        <v>92</v>
      </c>
      <c r="AV244" s="13" t="s">
        <v>90</v>
      </c>
      <c r="AW244" s="13" t="s">
        <v>38</v>
      </c>
      <c r="AX244" s="13" t="s">
        <v>82</v>
      </c>
      <c r="AY244" s="213" t="s">
        <v>135</v>
      </c>
    </row>
    <row r="245" spans="1:65" s="14" customFormat="1" ht="10.199999999999999">
      <c r="B245" s="214"/>
      <c r="C245" s="215"/>
      <c r="D245" s="205" t="s">
        <v>144</v>
      </c>
      <c r="E245" s="216" t="s">
        <v>1</v>
      </c>
      <c r="F245" s="217" t="s">
        <v>522</v>
      </c>
      <c r="G245" s="215"/>
      <c r="H245" s="218">
        <v>388.16500000000002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144</v>
      </c>
      <c r="AU245" s="224" t="s">
        <v>92</v>
      </c>
      <c r="AV245" s="14" t="s">
        <v>92</v>
      </c>
      <c r="AW245" s="14" t="s">
        <v>38</v>
      </c>
      <c r="AX245" s="14" t="s">
        <v>82</v>
      </c>
      <c r="AY245" s="224" t="s">
        <v>135</v>
      </c>
    </row>
    <row r="246" spans="1:65" s="14" customFormat="1" ht="10.199999999999999">
      <c r="B246" s="214"/>
      <c r="C246" s="215"/>
      <c r="D246" s="205" t="s">
        <v>144</v>
      </c>
      <c r="E246" s="216" t="s">
        <v>1</v>
      </c>
      <c r="F246" s="217" t="s">
        <v>523</v>
      </c>
      <c r="G246" s="215"/>
      <c r="H246" s="218">
        <v>63.35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144</v>
      </c>
      <c r="AU246" s="224" t="s">
        <v>92</v>
      </c>
      <c r="AV246" s="14" t="s">
        <v>92</v>
      </c>
      <c r="AW246" s="14" t="s">
        <v>38</v>
      </c>
      <c r="AX246" s="14" t="s">
        <v>82</v>
      </c>
      <c r="AY246" s="224" t="s">
        <v>135</v>
      </c>
    </row>
    <row r="247" spans="1:65" s="15" customFormat="1" ht="10.199999999999999">
      <c r="B247" s="240"/>
      <c r="C247" s="241"/>
      <c r="D247" s="205" t="s">
        <v>144</v>
      </c>
      <c r="E247" s="242" t="s">
        <v>1</v>
      </c>
      <c r="F247" s="243" t="s">
        <v>219</v>
      </c>
      <c r="G247" s="241"/>
      <c r="H247" s="244">
        <v>451.51499999999999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144</v>
      </c>
      <c r="AU247" s="250" t="s">
        <v>92</v>
      </c>
      <c r="AV247" s="15" t="s">
        <v>142</v>
      </c>
      <c r="AW247" s="15" t="s">
        <v>38</v>
      </c>
      <c r="AX247" s="15" t="s">
        <v>90</v>
      </c>
      <c r="AY247" s="250" t="s">
        <v>135</v>
      </c>
    </row>
    <row r="248" spans="1:65" s="14" customFormat="1" ht="10.199999999999999">
      <c r="B248" s="214"/>
      <c r="C248" s="215"/>
      <c r="D248" s="205" t="s">
        <v>144</v>
      </c>
      <c r="E248" s="215"/>
      <c r="F248" s="217" t="s">
        <v>561</v>
      </c>
      <c r="G248" s="215"/>
      <c r="H248" s="218">
        <v>519.24199999999996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144</v>
      </c>
      <c r="AU248" s="224" t="s">
        <v>92</v>
      </c>
      <c r="AV248" s="14" t="s">
        <v>92</v>
      </c>
      <c r="AW248" s="14" t="s">
        <v>4</v>
      </c>
      <c r="AX248" s="14" t="s">
        <v>90</v>
      </c>
      <c r="AY248" s="224" t="s">
        <v>135</v>
      </c>
    </row>
    <row r="249" spans="1:65" s="2" customFormat="1" ht="33" customHeight="1">
      <c r="A249" s="36"/>
      <c r="B249" s="37"/>
      <c r="C249" s="189" t="s">
        <v>309</v>
      </c>
      <c r="D249" s="189" t="s">
        <v>138</v>
      </c>
      <c r="E249" s="190" t="s">
        <v>306</v>
      </c>
      <c r="F249" s="191" t="s">
        <v>307</v>
      </c>
      <c r="G249" s="192" t="s">
        <v>141</v>
      </c>
      <c r="H249" s="193">
        <v>388.16500000000002</v>
      </c>
      <c r="I249" s="194"/>
      <c r="J249" s="195">
        <f>ROUND(I249*H249,2)</f>
        <v>0</v>
      </c>
      <c r="K249" s="196"/>
      <c r="L249" s="41"/>
      <c r="M249" s="197" t="s">
        <v>1</v>
      </c>
      <c r="N249" s="198" t="s">
        <v>47</v>
      </c>
      <c r="O249" s="73"/>
      <c r="P249" s="199">
        <f>O249*H249</f>
        <v>0</v>
      </c>
      <c r="Q249" s="199">
        <v>0</v>
      </c>
      <c r="R249" s="199">
        <f>Q249*H249</f>
        <v>0</v>
      </c>
      <c r="S249" s="199">
        <v>3.7599999999999999E-3</v>
      </c>
      <c r="T249" s="200">
        <f>S249*H249</f>
        <v>1.4595004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1" t="s">
        <v>200</v>
      </c>
      <c r="AT249" s="201" t="s">
        <v>138</v>
      </c>
      <c r="AU249" s="201" t="s">
        <v>92</v>
      </c>
      <c r="AY249" s="18" t="s">
        <v>135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18" t="s">
        <v>90</v>
      </c>
      <c r="BK249" s="202">
        <f>ROUND(I249*H249,2)</f>
        <v>0</v>
      </c>
      <c r="BL249" s="18" t="s">
        <v>200</v>
      </c>
      <c r="BM249" s="201" t="s">
        <v>562</v>
      </c>
    </row>
    <row r="250" spans="1:65" s="13" customFormat="1" ht="10.199999999999999">
      <c r="B250" s="203"/>
      <c r="C250" s="204"/>
      <c r="D250" s="205" t="s">
        <v>144</v>
      </c>
      <c r="E250" s="206" t="s">
        <v>1</v>
      </c>
      <c r="F250" s="207" t="s">
        <v>551</v>
      </c>
      <c r="G250" s="204"/>
      <c r="H250" s="206" t="s">
        <v>1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144</v>
      </c>
      <c r="AU250" s="213" t="s">
        <v>92</v>
      </c>
      <c r="AV250" s="13" t="s">
        <v>90</v>
      </c>
      <c r="AW250" s="13" t="s">
        <v>38</v>
      </c>
      <c r="AX250" s="13" t="s">
        <v>82</v>
      </c>
      <c r="AY250" s="213" t="s">
        <v>135</v>
      </c>
    </row>
    <row r="251" spans="1:65" s="14" customFormat="1" ht="10.199999999999999">
      <c r="B251" s="214"/>
      <c r="C251" s="215"/>
      <c r="D251" s="205" t="s">
        <v>144</v>
      </c>
      <c r="E251" s="216" t="s">
        <v>1</v>
      </c>
      <c r="F251" s="217" t="s">
        <v>555</v>
      </c>
      <c r="G251" s="215"/>
      <c r="H251" s="218">
        <v>388.16500000000002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144</v>
      </c>
      <c r="AU251" s="224" t="s">
        <v>92</v>
      </c>
      <c r="AV251" s="14" t="s">
        <v>92</v>
      </c>
      <c r="AW251" s="14" t="s">
        <v>38</v>
      </c>
      <c r="AX251" s="14" t="s">
        <v>90</v>
      </c>
      <c r="AY251" s="224" t="s">
        <v>135</v>
      </c>
    </row>
    <row r="252" spans="1:65" s="2" customFormat="1" ht="33" customHeight="1">
      <c r="A252" s="36"/>
      <c r="B252" s="37"/>
      <c r="C252" s="189" t="s">
        <v>213</v>
      </c>
      <c r="D252" s="189" t="s">
        <v>138</v>
      </c>
      <c r="E252" s="190" t="s">
        <v>314</v>
      </c>
      <c r="F252" s="191" t="s">
        <v>315</v>
      </c>
      <c r="G252" s="192" t="s">
        <v>141</v>
      </c>
      <c r="H252" s="193">
        <v>38.01</v>
      </c>
      <c r="I252" s="194"/>
      <c r="J252" s="195">
        <f>ROUND(I252*H252,2)</f>
        <v>0</v>
      </c>
      <c r="K252" s="196"/>
      <c r="L252" s="41"/>
      <c r="M252" s="197" t="s">
        <v>1</v>
      </c>
      <c r="N252" s="198" t="s">
        <v>47</v>
      </c>
      <c r="O252" s="73"/>
      <c r="P252" s="199">
        <f>O252*H252</f>
        <v>0</v>
      </c>
      <c r="Q252" s="199">
        <v>0</v>
      </c>
      <c r="R252" s="199">
        <f>Q252*H252</f>
        <v>0</v>
      </c>
      <c r="S252" s="199">
        <v>5.4999999999999997E-3</v>
      </c>
      <c r="T252" s="200">
        <f>S252*H252</f>
        <v>0.20905499999999996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1" t="s">
        <v>200</v>
      </c>
      <c r="AT252" s="201" t="s">
        <v>138</v>
      </c>
      <c r="AU252" s="201" t="s">
        <v>92</v>
      </c>
      <c r="AY252" s="18" t="s">
        <v>135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18" t="s">
        <v>90</v>
      </c>
      <c r="BK252" s="202">
        <f>ROUND(I252*H252,2)</f>
        <v>0</v>
      </c>
      <c r="BL252" s="18" t="s">
        <v>200</v>
      </c>
      <c r="BM252" s="201" t="s">
        <v>563</v>
      </c>
    </row>
    <row r="253" spans="1:65" s="13" customFormat="1" ht="10.199999999999999">
      <c r="B253" s="203"/>
      <c r="C253" s="204"/>
      <c r="D253" s="205" t="s">
        <v>144</v>
      </c>
      <c r="E253" s="206" t="s">
        <v>1</v>
      </c>
      <c r="F253" s="207" t="s">
        <v>551</v>
      </c>
      <c r="G253" s="204"/>
      <c r="H253" s="206" t="s">
        <v>1</v>
      </c>
      <c r="I253" s="208"/>
      <c r="J253" s="204"/>
      <c r="K253" s="204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144</v>
      </c>
      <c r="AU253" s="213" t="s">
        <v>92</v>
      </c>
      <c r="AV253" s="13" t="s">
        <v>90</v>
      </c>
      <c r="AW253" s="13" t="s">
        <v>38</v>
      </c>
      <c r="AX253" s="13" t="s">
        <v>82</v>
      </c>
      <c r="AY253" s="213" t="s">
        <v>135</v>
      </c>
    </row>
    <row r="254" spans="1:65" s="14" customFormat="1" ht="10.199999999999999">
      <c r="B254" s="214"/>
      <c r="C254" s="215"/>
      <c r="D254" s="205" t="s">
        <v>144</v>
      </c>
      <c r="E254" s="216" t="s">
        <v>1</v>
      </c>
      <c r="F254" s="217" t="s">
        <v>564</v>
      </c>
      <c r="G254" s="215"/>
      <c r="H254" s="218">
        <v>38.01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144</v>
      </c>
      <c r="AU254" s="224" t="s">
        <v>92</v>
      </c>
      <c r="AV254" s="14" t="s">
        <v>92</v>
      </c>
      <c r="AW254" s="14" t="s">
        <v>38</v>
      </c>
      <c r="AX254" s="14" t="s">
        <v>90</v>
      </c>
      <c r="AY254" s="224" t="s">
        <v>135</v>
      </c>
    </row>
    <row r="255" spans="1:65" s="2" customFormat="1" ht="24.15" customHeight="1">
      <c r="A255" s="36"/>
      <c r="B255" s="37"/>
      <c r="C255" s="189" t="s">
        <v>318</v>
      </c>
      <c r="D255" s="189" t="s">
        <v>138</v>
      </c>
      <c r="E255" s="190" t="s">
        <v>319</v>
      </c>
      <c r="F255" s="191" t="s">
        <v>320</v>
      </c>
      <c r="G255" s="192" t="s">
        <v>141</v>
      </c>
      <c r="H255" s="193">
        <v>388.16500000000002</v>
      </c>
      <c r="I255" s="194"/>
      <c r="J255" s="195">
        <f>ROUND(I255*H255,2)</f>
        <v>0</v>
      </c>
      <c r="K255" s="196"/>
      <c r="L255" s="41"/>
      <c r="M255" s="197" t="s">
        <v>1</v>
      </c>
      <c r="N255" s="198" t="s">
        <v>47</v>
      </c>
      <c r="O255" s="73"/>
      <c r="P255" s="199">
        <f>O255*H255</f>
        <v>0</v>
      </c>
      <c r="Q255" s="199">
        <v>0</v>
      </c>
      <c r="R255" s="199">
        <f>Q255*H255</f>
        <v>0</v>
      </c>
      <c r="S255" s="199">
        <v>8.4000000000000005E-2</v>
      </c>
      <c r="T255" s="200">
        <f>S255*H255</f>
        <v>32.605860000000007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1" t="s">
        <v>200</v>
      </c>
      <c r="AT255" s="201" t="s">
        <v>138</v>
      </c>
      <c r="AU255" s="201" t="s">
        <v>92</v>
      </c>
      <c r="AY255" s="18" t="s">
        <v>135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8" t="s">
        <v>90</v>
      </c>
      <c r="BK255" s="202">
        <f>ROUND(I255*H255,2)</f>
        <v>0</v>
      </c>
      <c r="BL255" s="18" t="s">
        <v>200</v>
      </c>
      <c r="BM255" s="201" t="s">
        <v>565</v>
      </c>
    </row>
    <row r="256" spans="1:65" s="13" customFormat="1" ht="10.199999999999999">
      <c r="B256" s="203"/>
      <c r="C256" s="204"/>
      <c r="D256" s="205" t="s">
        <v>144</v>
      </c>
      <c r="E256" s="206" t="s">
        <v>1</v>
      </c>
      <c r="F256" s="207" t="s">
        <v>551</v>
      </c>
      <c r="G256" s="204"/>
      <c r="H256" s="206" t="s">
        <v>1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144</v>
      </c>
      <c r="AU256" s="213" t="s">
        <v>92</v>
      </c>
      <c r="AV256" s="13" t="s">
        <v>90</v>
      </c>
      <c r="AW256" s="13" t="s">
        <v>38</v>
      </c>
      <c r="AX256" s="13" t="s">
        <v>82</v>
      </c>
      <c r="AY256" s="213" t="s">
        <v>135</v>
      </c>
    </row>
    <row r="257" spans="1:65" s="14" customFormat="1" ht="10.199999999999999">
      <c r="B257" s="214"/>
      <c r="C257" s="215"/>
      <c r="D257" s="205" t="s">
        <v>144</v>
      </c>
      <c r="E257" s="216" t="s">
        <v>1</v>
      </c>
      <c r="F257" s="217" t="s">
        <v>555</v>
      </c>
      <c r="G257" s="215"/>
      <c r="H257" s="218">
        <v>388.16500000000002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144</v>
      </c>
      <c r="AU257" s="224" t="s">
        <v>92</v>
      </c>
      <c r="AV257" s="14" t="s">
        <v>92</v>
      </c>
      <c r="AW257" s="14" t="s">
        <v>38</v>
      </c>
      <c r="AX257" s="14" t="s">
        <v>90</v>
      </c>
      <c r="AY257" s="224" t="s">
        <v>135</v>
      </c>
    </row>
    <row r="258" spans="1:65" s="2" customFormat="1" ht="24.15" customHeight="1">
      <c r="A258" s="36"/>
      <c r="B258" s="37"/>
      <c r="C258" s="189" t="s">
        <v>322</v>
      </c>
      <c r="D258" s="189" t="s">
        <v>138</v>
      </c>
      <c r="E258" s="190" t="s">
        <v>323</v>
      </c>
      <c r="F258" s="191" t="s">
        <v>324</v>
      </c>
      <c r="G258" s="192" t="s">
        <v>161</v>
      </c>
      <c r="H258" s="193">
        <v>31.832000000000001</v>
      </c>
      <c r="I258" s="194"/>
      <c r="J258" s="195">
        <f>ROUND(I258*H258,2)</f>
        <v>0</v>
      </c>
      <c r="K258" s="196"/>
      <c r="L258" s="41"/>
      <c r="M258" s="197" t="s">
        <v>1</v>
      </c>
      <c r="N258" s="198" t="s">
        <v>47</v>
      </c>
      <c r="O258" s="73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1" t="s">
        <v>200</v>
      </c>
      <c r="AT258" s="201" t="s">
        <v>138</v>
      </c>
      <c r="AU258" s="201" t="s">
        <v>92</v>
      </c>
      <c r="AY258" s="18" t="s">
        <v>135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18" t="s">
        <v>90</v>
      </c>
      <c r="BK258" s="202">
        <f>ROUND(I258*H258,2)</f>
        <v>0</v>
      </c>
      <c r="BL258" s="18" t="s">
        <v>200</v>
      </c>
      <c r="BM258" s="201" t="s">
        <v>566</v>
      </c>
    </row>
    <row r="259" spans="1:65" s="12" customFormat="1" ht="22.8" customHeight="1">
      <c r="B259" s="173"/>
      <c r="C259" s="174"/>
      <c r="D259" s="175" t="s">
        <v>81</v>
      </c>
      <c r="E259" s="187" t="s">
        <v>326</v>
      </c>
      <c r="F259" s="187" t="s">
        <v>327</v>
      </c>
      <c r="G259" s="174"/>
      <c r="H259" s="174"/>
      <c r="I259" s="177"/>
      <c r="J259" s="188">
        <f>BK259</f>
        <v>0</v>
      </c>
      <c r="K259" s="174"/>
      <c r="L259" s="179"/>
      <c r="M259" s="180"/>
      <c r="N259" s="181"/>
      <c r="O259" s="181"/>
      <c r="P259" s="182">
        <f>SUM(P260:P279)</f>
        <v>0</v>
      </c>
      <c r="Q259" s="181"/>
      <c r="R259" s="182">
        <f>SUM(R260:R279)</f>
        <v>3.7445679999999997</v>
      </c>
      <c r="S259" s="181"/>
      <c r="T259" s="183">
        <f>SUM(T260:T279)</f>
        <v>0.67928875</v>
      </c>
      <c r="AR259" s="184" t="s">
        <v>92</v>
      </c>
      <c r="AT259" s="185" t="s">
        <v>81</v>
      </c>
      <c r="AU259" s="185" t="s">
        <v>90</v>
      </c>
      <c r="AY259" s="184" t="s">
        <v>135</v>
      </c>
      <c r="BK259" s="186">
        <f>SUM(BK260:BK279)</f>
        <v>0</v>
      </c>
    </row>
    <row r="260" spans="1:65" s="2" customFormat="1" ht="33" customHeight="1">
      <c r="A260" s="36"/>
      <c r="B260" s="37"/>
      <c r="C260" s="189" t="s">
        <v>328</v>
      </c>
      <c r="D260" s="189" t="s">
        <v>138</v>
      </c>
      <c r="E260" s="190" t="s">
        <v>329</v>
      </c>
      <c r="F260" s="191" t="s">
        <v>330</v>
      </c>
      <c r="G260" s="192" t="s">
        <v>141</v>
      </c>
      <c r="H260" s="193">
        <v>388.16500000000002</v>
      </c>
      <c r="I260" s="194"/>
      <c r="J260" s="195">
        <f>ROUND(I260*H260,2)</f>
        <v>0</v>
      </c>
      <c r="K260" s="196"/>
      <c r="L260" s="41"/>
      <c r="M260" s="197" t="s">
        <v>1</v>
      </c>
      <c r="N260" s="198" t="s">
        <v>47</v>
      </c>
      <c r="O260" s="73"/>
      <c r="P260" s="199">
        <f>O260*H260</f>
        <v>0</v>
      </c>
      <c r="Q260" s="199">
        <v>0</v>
      </c>
      <c r="R260" s="199">
        <f>Q260*H260</f>
        <v>0</v>
      </c>
      <c r="S260" s="199">
        <v>1.75E-3</v>
      </c>
      <c r="T260" s="200">
        <f>S260*H260</f>
        <v>0.67928875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1" t="s">
        <v>200</v>
      </c>
      <c r="AT260" s="201" t="s">
        <v>138</v>
      </c>
      <c r="AU260" s="201" t="s">
        <v>92</v>
      </c>
      <c r="AY260" s="18" t="s">
        <v>135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18" t="s">
        <v>90</v>
      </c>
      <c r="BK260" s="202">
        <f>ROUND(I260*H260,2)</f>
        <v>0</v>
      </c>
      <c r="BL260" s="18" t="s">
        <v>200</v>
      </c>
      <c r="BM260" s="201" t="s">
        <v>567</v>
      </c>
    </row>
    <row r="261" spans="1:65" s="13" customFormat="1" ht="10.199999999999999">
      <c r="B261" s="203"/>
      <c r="C261" s="204"/>
      <c r="D261" s="205" t="s">
        <v>144</v>
      </c>
      <c r="E261" s="206" t="s">
        <v>1</v>
      </c>
      <c r="F261" s="207" t="s">
        <v>551</v>
      </c>
      <c r="G261" s="204"/>
      <c r="H261" s="206" t="s">
        <v>1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144</v>
      </c>
      <c r="AU261" s="213" t="s">
        <v>92</v>
      </c>
      <c r="AV261" s="13" t="s">
        <v>90</v>
      </c>
      <c r="AW261" s="13" t="s">
        <v>38</v>
      </c>
      <c r="AX261" s="13" t="s">
        <v>82</v>
      </c>
      <c r="AY261" s="213" t="s">
        <v>135</v>
      </c>
    </row>
    <row r="262" spans="1:65" s="14" customFormat="1" ht="10.199999999999999">
      <c r="B262" s="214"/>
      <c r="C262" s="215"/>
      <c r="D262" s="205" t="s">
        <v>144</v>
      </c>
      <c r="E262" s="216" t="s">
        <v>1</v>
      </c>
      <c r="F262" s="217" t="s">
        <v>555</v>
      </c>
      <c r="G262" s="215"/>
      <c r="H262" s="218">
        <v>388.16500000000002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144</v>
      </c>
      <c r="AU262" s="224" t="s">
        <v>92</v>
      </c>
      <c r="AV262" s="14" t="s">
        <v>92</v>
      </c>
      <c r="AW262" s="14" t="s">
        <v>38</v>
      </c>
      <c r="AX262" s="14" t="s">
        <v>90</v>
      </c>
      <c r="AY262" s="224" t="s">
        <v>135</v>
      </c>
    </row>
    <row r="263" spans="1:65" s="2" customFormat="1" ht="33" customHeight="1">
      <c r="A263" s="36"/>
      <c r="B263" s="37"/>
      <c r="C263" s="189" t="s">
        <v>332</v>
      </c>
      <c r="D263" s="189" t="s">
        <v>138</v>
      </c>
      <c r="E263" s="190" t="s">
        <v>333</v>
      </c>
      <c r="F263" s="191" t="s">
        <v>334</v>
      </c>
      <c r="G263" s="192" t="s">
        <v>141</v>
      </c>
      <c r="H263" s="193">
        <v>388.16500000000002</v>
      </c>
      <c r="I263" s="194"/>
      <c r="J263" s="195">
        <f>ROUND(I263*H263,2)</f>
        <v>0</v>
      </c>
      <c r="K263" s="196"/>
      <c r="L263" s="41"/>
      <c r="M263" s="197" t="s">
        <v>1</v>
      </c>
      <c r="N263" s="198" t="s">
        <v>47</v>
      </c>
      <c r="O263" s="73"/>
      <c r="P263" s="199">
        <f>O263*H263</f>
        <v>0</v>
      </c>
      <c r="Q263" s="199">
        <v>1.2E-4</v>
      </c>
      <c r="R263" s="199">
        <f>Q263*H263</f>
        <v>4.6579800000000005E-2</v>
      </c>
      <c r="S263" s="199">
        <v>0</v>
      </c>
      <c r="T263" s="200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1" t="s">
        <v>200</v>
      </c>
      <c r="AT263" s="201" t="s">
        <v>138</v>
      </c>
      <c r="AU263" s="201" t="s">
        <v>92</v>
      </c>
      <c r="AY263" s="18" t="s">
        <v>135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8" t="s">
        <v>90</v>
      </c>
      <c r="BK263" s="202">
        <f>ROUND(I263*H263,2)</f>
        <v>0</v>
      </c>
      <c r="BL263" s="18" t="s">
        <v>200</v>
      </c>
      <c r="BM263" s="201" t="s">
        <v>568</v>
      </c>
    </row>
    <row r="264" spans="1:65" s="13" customFormat="1" ht="10.199999999999999">
      <c r="B264" s="203"/>
      <c r="C264" s="204"/>
      <c r="D264" s="205" t="s">
        <v>144</v>
      </c>
      <c r="E264" s="206" t="s">
        <v>1</v>
      </c>
      <c r="F264" s="207" t="s">
        <v>501</v>
      </c>
      <c r="G264" s="204"/>
      <c r="H264" s="206" t="s">
        <v>1</v>
      </c>
      <c r="I264" s="208"/>
      <c r="J264" s="204"/>
      <c r="K264" s="204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144</v>
      </c>
      <c r="AU264" s="213" t="s">
        <v>92</v>
      </c>
      <c r="AV264" s="13" t="s">
        <v>90</v>
      </c>
      <c r="AW264" s="13" t="s">
        <v>38</v>
      </c>
      <c r="AX264" s="13" t="s">
        <v>82</v>
      </c>
      <c r="AY264" s="213" t="s">
        <v>135</v>
      </c>
    </row>
    <row r="265" spans="1:65" s="14" customFormat="1" ht="10.199999999999999">
      <c r="B265" s="214"/>
      <c r="C265" s="215"/>
      <c r="D265" s="205" t="s">
        <v>144</v>
      </c>
      <c r="E265" s="216" t="s">
        <v>1</v>
      </c>
      <c r="F265" s="217" t="s">
        <v>518</v>
      </c>
      <c r="G265" s="215"/>
      <c r="H265" s="218">
        <v>388.16500000000002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144</v>
      </c>
      <c r="AU265" s="224" t="s">
        <v>92</v>
      </c>
      <c r="AV265" s="14" t="s">
        <v>92</v>
      </c>
      <c r="AW265" s="14" t="s">
        <v>38</v>
      </c>
      <c r="AX265" s="14" t="s">
        <v>90</v>
      </c>
      <c r="AY265" s="224" t="s">
        <v>135</v>
      </c>
    </row>
    <row r="266" spans="1:65" s="2" customFormat="1" ht="24.15" customHeight="1">
      <c r="A266" s="36"/>
      <c r="B266" s="37"/>
      <c r="C266" s="229" t="s">
        <v>336</v>
      </c>
      <c r="D266" s="229" t="s">
        <v>209</v>
      </c>
      <c r="E266" s="230" t="s">
        <v>569</v>
      </c>
      <c r="F266" s="231" t="s">
        <v>570</v>
      </c>
      <c r="G266" s="232" t="s">
        <v>141</v>
      </c>
      <c r="H266" s="233">
        <v>388.16500000000002</v>
      </c>
      <c r="I266" s="234"/>
      <c r="J266" s="235">
        <f>ROUND(I266*H266,2)</f>
        <v>0</v>
      </c>
      <c r="K266" s="236"/>
      <c r="L266" s="237"/>
      <c r="M266" s="238" t="s">
        <v>1</v>
      </c>
      <c r="N266" s="239" t="s">
        <v>47</v>
      </c>
      <c r="O266" s="73"/>
      <c r="P266" s="199">
        <f>O266*H266</f>
        <v>0</v>
      </c>
      <c r="Q266" s="199">
        <v>3.8600000000000001E-3</v>
      </c>
      <c r="R266" s="199">
        <f>Q266*H266</f>
        <v>1.4983169000000001</v>
      </c>
      <c r="S266" s="199">
        <v>0</v>
      </c>
      <c r="T266" s="20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1" t="s">
        <v>213</v>
      </c>
      <c r="AT266" s="201" t="s">
        <v>209</v>
      </c>
      <c r="AU266" s="201" t="s">
        <v>92</v>
      </c>
      <c r="AY266" s="18" t="s">
        <v>135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8" t="s">
        <v>90</v>
      </c>
      <c r="BK266" s="202">
        <f>ROUND(I266*H266,2)</f>
        <v>0</v>
      </c>
      <c r="BL266" s="18" t="s">
        <v>200</v>
      </c>
      <c r="BM266" s="201" t="s">
        <v>571</v>
      </c>
    </row>
    <row r="267" spans="1:65" s="13" customFormat="1" ht="10.199999999999999">
      <c r="B267" s="203"/>
      <c r="C267" s="204"/>
      <c r="D267" s="205" t="s">
        <v>144</v>
      </c>
      <c r="E267" s="206" t="s">
        <v>1</v>
      </c>
      <c r="F267" s="207" t="s">
        <v>501</v>
      </c>
      <c r="G267" s="204"/>
      <c r="H267" s="206" t="s">
        <v>1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144</v>
      </c>
      <c r="AU267" s="213" t="s">
        <v>92</v>
      </c>
      <c r="AV267" s="13" t="s">
        <v>90</v>
      </c>
      <c r="AW267" s="13" t="s">
        <v>38</v>
      </c>
      <c r="AX267" s="13" t="s">
        <v>82</v>
      </c>
      <c r="AY267" s="213" t="s">
        <v>135</v>
      </c>
    </row>
    <row r="268" spans="1:65" s="14" customFormat="1" ht="10.199999999999999">
      <c r="B268" s="214"/>
      <c r="C268" s="215"/>
      <c r="D268" s="205" t="s">
        <v>144</v>
      </c>
      <c r="E268" s="216" t="s">
        <v>1</v>
      </c>
      <c r="F268" s="217" t="s">
        <v>518</v>
      </c>
      <c r="G268" s="215"/>
      <c r="H268" s="218">
        <v>388.16500000000002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144</v>
      </c>
      <c r="AU268" s="224" t="s">
        <v>92</v>
      </c>
      <c r="AV268" s="14" t="s">
        <v>92</v>
      </c>
      <c r="AW268" s="14" t="s">
        <v>38</v>
      </c>
      <c r="AX268" s="14" t="s">
        <v>90</v>
      </c>
      <c r="AY268" s="224" t="s">
        <v>135</v>
      </c>
    </row>
    <row r="269" spans="1:65" s="2" customFormat="1" ht="33" customHeight="1">
      <c r="A269" s="36"/>
      <c r="B269" s="37"/>
      <c r="C269" s="189" t="s">
        <v>342</v>
      </c>
      <c r="D269" s="189" t="s">
        <v>138</v>
      </c>
      <c r="E269" s="190" t="s">
        <v>347</v>
      </c>
      <c r="F269" s="191" t="s">
        <v>348</v>
      </c>
      <c r="G269" s="192" t="s">
        <v>141</v>
      </c>
      <c r="H269" s="193">
        <v>388.16500000000002</v>
      </c>
      <c r="I269" s="194"/>
      <c r="J269" s="195">
        <f>ROUND(I269*H269,2)</f>
        <v>0</v>
      </c>
      <c r="K269" s="196"/>
      <c r="L269" s="41"/>
      <c r="M269" s="197" t="s">
        <v>1</v>
      </c>
      <c r="N269" s="198" t="s">
        <v>47</v>
      </c>
      <c r="O269" s="73"/>
      <c r="P269" s="199">
        <f>O269*H269</f>
        <v>0</v>
      </c>
      <c r="Q269" s="199">
        <v>1.2E-4</v>
      </c>
      <c r="R269" s="199">
        <f>Q269*H269</f>
        <v>4.6579800000000005E-2</v>
      </c>
      <c r="S269" s="199">
        <v>0</v>
      </c>
      <c r="T269" s="20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1" t="s">
        <v>200</v>
      </c>
      <c r="AT269" s="201" t="s">
        <v>138</v>
      </c>
      <c r="AU269" s="201" t="s">
        <v>92</v>
      </c>
      <c r="AY269" s="18" t="s">
        <v>135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18" t="s">
        <v>90</v>
      </c>
      <c r="BK269" s="202">
        <f>ROUND(I269*H269,2)</f>
        <v>0</v>
      </c>
      <c r="BL269" s="18" t="s">
        <v>200</v>
      </c>
      <c r="BM269" s="201" t="s">
        <v>572</v>
      </c>
    </row>
    <row r="270" spans="1:65" s="13" customFormat="1" ht="10.199999999999999">
      <c r="B270" s="203"/>
      <c r="C270" s="204"/>
      <c r="D270" s="205" t="s">
        <v>144</v>
      </c>
      <c r="E270" s="206" t="s">
        <v>1</v>
      </c>
      <c r="F270" s="207" t="s">
        <v>501</v>
      </c>
      <c r="G270" s="204"/>
      <c r="H270" s="206" t="s">
        <v>1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144</v>
      </c>
      <c r="AU270" s="213" t="s">
        <v>92</v>
      </c>
      <c r="AV270" s="13" t="s">
        <v>90</v>
      </c>
      <c r="AW270" s="13" t="s">
        <v>38</v>
      </c>
      <c r="AX270" s="13" t="s">
        <v>82</v>
      </c>
      <c r="AY270" s="213" t="s">
        <v>135</v>
      </c>
    </row>
    <row r="271" spans="1:65" s="14" customFormat="1" ht="10.199999999999999">
      <c r="B271" s="214"/>
      <c r="C271" s="215"/>
      <c r="D271" s="205" t="s">
        <v>144</v>
      </c>
      <c r="E271" s="216" t="s">
        <v>1</v>
      </c>
      <c r="F271" s="217" t="s">
        <v>518</v>
      </c>
      <c r="G271" s="215"/>
      <c r="H271" s="218">
        <v>388.16500000000002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144</v>
      </c>
      <c r="AU271" s="224" t="s">
        <v>92</v>
      </c>
      <c r="AV271" s="14" t="s">
        <v>92</v>
      </c>
      <c r="AW271" s="14" t="s">
        <v>38</v>
      </c>
      <c r="AX271" s="14" t="s">
        <v>90</v>
      </c>
      <c r="AY271" s="224" t="s">
        <v>135</v>
      </c>
    </row>
    <row r="272" spans="1:65" s="2" customFormat="1" ht="24.15" customHeight="1">
      <c r="A272" s="36"/>
      <c r="B272" s="37"/>
      <c r="C272" s="229" t="s">
        <v>346</v>
      </c>
      <c r="D272" s="229" t="s">
        <v>209</v>
      </c>
      <c r="E272" s="230" t="s">
        <v>351</v>
      </c>
      <c r="F272" s="231" t="s">
        <v>352</v>
      </c>
      <c r="G272" s="232" t="s">
        <v>353</v>
      </c>
      <c r="H272" s="233">
        <v>84.570999999999998</v>
      </c>
      <c r="I272" s="234"/>
      <c r="J272" s="235">
        <f>ROUND(I272*H272,2)</f>
        <v>0</v>
      </c>
      <c r="K272" s="236"/>
      <c r="L272" s="237"/>
      <c r="M272" s="238" t="s">
        <v>1</v>
      </c>
      <c r="N272" s="239" t="s">
        <v>47</v>
      </c>
      <c r="O272" s="73"/>
      <c r="P272" s="199">
        <f>O272*H272</f>
        <v>0</v>
      </c>
      <c r="Q272" s="199">
        <v>2.5000000000000001E-2</v>
      </c>
      <c r="R272" s="199">
        <f>Q272*H272</f>
        <v>2.1142750000000001</v>
      </c>
      <c r="S272" s="199">
        <v>0</v>
      </c>
      <c r="T272" s="20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1" t="s">
        <v>213</v>
      </c>
      <c r="AT272" s="201" t="s">
        <v>209</v>
      </c>
      <c r="AU272" s="201" t="s">
        <v>92</v>
      </c>
      <c r="AY272" s="18" t="s">
        <v>135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18" t="s">
        <v>90</v>
      </c>
      <c r="BK272" s="202">
        <f>ROUND(I272*H272,2)</f>
        <v>0</v>
      </c>
      <c r="BL272" s="18" t="s">
        <v>200</v>
      </c>
      <c r="BM272" s="201" t="s">
        <v>573</v>
      </c>
    </row>
    <row r="273" spans="1:65" s="13" customFormat="1" ht="10.199999999999999">
      <c r="B273" s="203"/>
      <c r="C273" s="204"/>
      <c r="D273" s="205" t="s">
        <v>144</v>
      </c>
      <c r="E273" s="206" t="s">
        <v>1</v>
      </c>
      <c r="F273" s="207" t="s">
        <v>501</v>
      </c>
      <c r="G273" s="204"/>
      <c r="H273" s="206" t="s">
        <v>1</v>
      </c>
      <c r="I273" s="208"/>
      <c r="J273" s="204"/>
      <c r="K273" s="204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144</v>
      </c>
      <c r="AU273" s="213" t="s">
        <v>92</v>
      </c>
      <c r="AV273" s="13" t="s">
        <v>90</v>
      </c>
      <c r="AW273" s="13" t="s">
        <v>38</v>
      </c>
      <c r="AX273" s="13" t="s">
        <v>82</v>
      </c>
      <c r="AY273" s="213" t="s">
        <v>135</v>
      </c>
    </row>
    <row r="274" spans="1:65" s="14" customFormat="1" ht="10.199999999999999">
      <c r="B274" s="214"/>
      <c r="C274" s="215"/>
      <c r="D274" s="205" t="s">
        <v>144</v>
      </c>
      <c r="E274" s="216" t="s">
        <v>1</v>
      </c>
      <c r="F274" s="217" t="s">
        <v>574</v>
      </c>
      <c r="G274" s="215"/>
      <c r="H274" s="218">
        <v>80.543999999999997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144</v>
      </c>
      <c r="AU274" s="224" t="s">
        <v>92</v>
      </c>
      <c r="AV274" s="14" t="s">
        <v>92</v>
      </c>
      <c r="AW274" s="14" t="s">
        <v>38</v>
      </c>
      <c r="AX274" s="14" t="s">
        <v>90</v>
      </c>
      <c r="AY274" s="224" t="s">
        <v>135</v>
      </c>
    </row>
    <row r="275" spans="1:65" s="14" customFormat="1" ht="10.199999999999999">
      <c r="B275" s="214"/>
      <c r="C275" s="215"/>
      <c r="D275" s="205" t="s">
        <v>144</v>
      </c>
      <c r="E275" s="215"/>
      <c r="F275" s="217" t="s">
        <v>575</v>
      </c>
      <c r="G275" s="215"/>
      <c r="H275" s="218">
        <v>84.570999999999998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144</v>
      </c>
      <c r="AU275" s="224" t="s">
        <v>92</v>
      </c>
      <c r="AV275" s="14" t="s">
        <v>92</v>
      </c>
      <c r="AW275" s="14" t="s">
        <v>4</v>
      </c>
      <c r="AX275" s="14" t="s">
        <v>90</v>
      </c>
      <c r="AY275" s="224" t="s">
        <v>135</v>
      </c>
    </row>
    <row r="276" spans="1:65" s="2" customFormat="1" ht="24.15" customHeight="1">
      <c r="A276" s="36"/>
      <c r="B276" s="37"/>
      <c r="C276" s="189" t="s">
        <v>350</v>
      </c>
      <c r="D276" s="189" t="s">
        <v>138</v>
      </c>
      <c r="E276" s="190" t="s">
        <v>343</v>
      </c>
      <c r="F276" s="191" t="s">
        <v>344</v>
      </c>
      <c r="G276" s="192" t="s">
        <v>141</v>
      </c>
      <c r="H276" s="193">
        <v>388.16500000000002</v>
      </c>
      <c r="I276" s="194"/>
      <c r="J276" s="195">
        <f>ROUND(I276*H276,2)</f>
        <v>0</v>
      </c>
      <c r="K276" s="196"/>
      <c r="L276" s="41"/>
      <c r="M276" s="197" t="s">
        <v>1</v>
      </c>
      <c r="N276" s="198" t="s">
        <v>47</v>
      </c>
      <c r="O276" s="73"/>
      <c r="P276" s="199">
        <f>O276*H276</f>
        <v>0</v>
      </c>
      <c r="Q276" s="199">
        <v>1E-4</v>
      </c>
      <c r="R276" s="199">
        <f>Q276*H276</f>
        <v>3.8816500000000004E-2</v>
      </c>
      <c r="S276" s="199">
        <v>0</v>
      </c>
      <c r="T276" s="20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1" t="s">
        <v>200</v>
      </c>
      <c r="AT276" s="201" t="s">
        <v>138</v>
      </c>
      <c r="AU276" s="201" t="s">
        <v>92</v>
      </c>
      <c r="AY276" s="18" t="s">
        <v>135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18" t="s">
        <v>90</v>
      </c>
      <c r="BK276" s="202">
        <f>ROUND(I276*H276,2)</f>
        <v>0</v>
      </c>
      <c r="BL276" s="18" t="s">
        <v>200</v>
      </c>
      <c r="BM276" s="201" t="s">
        <v>576</v>
      </c>
    </row>
    <row r="277" spans="1:65" s="13" customFormat="1" ht="10.199999999999999">
      <c r="B277" s="203"/>
      <c r="C277" s="204"/>
      <c r="D277" s="205" t="s">
        <v>144</v>
      </c>
      <c r="E277" s="206" t="s">
        <v>1</v>
      </c>
      <c r="F277" s="207" t="s">
        <v>501</v>
      </c>
      <c r="G277" s="204"/>
      <c r="H277" s="206" t="s">
        <v>1</v>
      </c>
      <c r="I277" s="208"/>
      <c r="J277" s="204"/>
      <c r="K277" s="204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144</v>
      </c>
      <c r="AU277" s="213" t="s">
        <v>92</v>
      </c>
      <c r="AV277" s="13" t="s">
        <v>90</v>
      </c>
      <c r="AW277" s="13" t="s">
        <v>38</v>
      </c>
      <c r="AX277" s="13" t="s">
        <v>82</v>
      </c>
      <c r="AY277" s="213" t="s">
        <v>135</v>
      </c>
    </row>
    <row r="278" spans="1:65" s="14" customFormat="1" ht="10.199999999999999">
      <c r="B278" s="214"/>
      <c r="C278" s="215"/>
      <c r="D278" s="205" t="s">
        <v>144</v>
      </c>
      <c r="E278" s="216" t="s">
        <v>1</v>
      </c>
      <c r="F278" s="217" t="s">
        <v>518</v>
      </c>
      <c r="G278" s="215"/>
      <c r="H278" s="218">
        <v>388.16500000000002</v>
      </c>
      <c r="I278" s="219"/>
      <c r="J278" s="215"/>
      <c r="K278" s="215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144</v>
      </c>
      <c r="AU278" s="224" t="s">
        <v>92</v>
      </c>
      <c r="AV278" s="14" t="s">
        <v>92</v>
      </c>
      <c r="AW278" s="14" t="s">
        <v>38</v>
      </c>
      <c r="AX278" s="14" t="s">
        <v>90</v>
      </c>
      <c r="AY278" s="224" t="s">
        <v>135</v>
      </c>
    </row>
    <row r="279" spans="1:65" s="2" customFormat="1" ht="24.15" customHeight="1">
      <c r="A279" s="36"/>
      <c r="B279" s="37"/>
      <c r="C279" s="189" t="s">
        <v>357</v>
      </c>
      <c r="D279" s="189" t="s">
        <v>138</v>
      </c>
      <c r="E279" s="190" t="s">
        <v>358</v>
      </c>
      <c r="F279" s="191" t="s">
        <v>359</v>
      </c>
      <c r="G279" s="192" t="s">
        <v>161</v>
      </c>
      <c r="H279" s="193">
        <v>3.7450000000000001</v>
      </c>
      <c r="I279" s="194"/>
      <c r="J279" s="195">
        <f>ROUND(I279*H279,2)</f>
        <v>0</v>
      </c>
      <c r="K279" s="196"/>
      <c r="L279" s="41"/>
      <c r="M279" s="197" t="s">
        <v>1</v>
      </c>
      <c r="N279" s="198" t="s">
        <v>47</v>
      </c>
      <c r="O279" s="73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1" t="s">
        <v>200</v>
      </c>
      <c r="AT279" s="201" t="s">
        <v>138</v>
      </c>
      <c r="AU279" s="201" t="s">
        <v>92</v>
      </c>
      <c r="AY279" s="18" t="s">
        <v>135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8" t="s">
        <v>90</v>
      </c>
      <c r="BK279" s="202">
        <f>ROUND(I279*H279,2)</f>
        <v>0</v>
      </c>
      <c r="BL279" s="18" t="s">
        <v>200</v>
      </c>
      <c r="BM279" s="201" t="s">
        <v>577</v>
      </c>
    </row>
    <row r="280" spans="1:65" s="12" customFormat="1" ht="22.8" customHeight="1">
      <c r="B280" s="173"/>
      <c r="C280" s="174"/>
      <c r="D280" s="175" t="s">
        <v>81</v>
      </c>
      <c r="E280" s="187" t="s">
        <v>361</v>
      </c>
      <c r="F280" s="187" t="s">
        <v>362</v>
      </c>
      <c r="G280" s="174"/>
      <c r="H280" s="174"/>
      <c r="I280" s="177"/>
      <c r="J280" s="188">
        <f>BK280</f>
        <v>0</v>
      </c>
      <c r="K280" s="174"/>
      <c r="L280" s="179"/>
      <c r="M280" s="180"/>
      <c r="N280" s="181"/>
      <c r="O280" s="181"/>
      <c r="P280" s="182">
        <f>SUM(P281:P290)</f>
        <v>0</v>
      </c>
      <c r="Q280" s="181"/>
      <c r="R280" s="182">
        <f>SUM(R281:R290)</f>
        <v>1.2018000000000001E-2</v>
      </c>
      <c r="S280" s="181"/>
      <c r="T280" s="183">
        <f>SUM(T281:T290)</f>
        <v>6.0329999999999995E-2</v>
      </c>
      <c r="AR280" s="184" t="s">
        <v>92</v>
      </c>
      <c r="AT280" s="185" t="s">
        <v>81</v>
      </c>
      <c r="AU280" s="185" t="s">
        <v>90</v>
      </c>
      <c r="AY280" s="184" t="s">
        <v>135</v>
      </c>
      <c r="BK280" s="186">
        <f>SUM(BK281:BK290)</f>
        <v>0</v>
      </c>
    </row>
    <row r="281" spans="1:65" s="2" customFormat="1" ht="24.15" customHeight="1">
      <c r="A281" s="36"/>
      <c r="B281" s="37"/>
      <c r="C281" s="189" t="s">
        <v>363</v>
      </c>
      <c r="D281" s="189" t="s">
        <v>138</v>
      </c>
      <c r="E281" s="190" t="s">
        <v>369</v>
      </c>
      <c r="F281" s="191" t="s">
        <v>370</v>
      </c>
      <c r="G281" s="192" t="s">
        <v>366</v>
      </c>
      <c r="H281" s="193">
        <v>2.8</v>
      </c>
      <c r="I281" s="194"/>
      <c r="J281" s="195">
        <f>ROUND(I281*H281,2)</f>
        <v>0</v>
      </c>
      <c r="K281" s="196"/>
      <c r="L281" s="41"/>
      <c r="M281" s="197" t="s">
        <v>1</v>
      </c>
      <c r="N281" s="198" t="s">
        <v>47</v>
      </c>
      <c r="O281" s="73"/>
      <c r="P281" s="199">
        <f>O281*H281</f>
        <v>0</v>
      </c>
      <c r="Q281" s="199">
        <v>2.0100000000000001E-3</v>
      </c>
      <c r="R281" s="199">
        <f>Q281*H281</f>
        <v>5.6280000000000002E-3</v>
      </c>
      <c r="S281" s="199">
        <v>0</v>
      </c>
      <c r="T281" s="20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1" t="s">
        <v>200</v>
      </c>
      <c r="AT281" s="201" t="s">
        <v>138</v>
      </c>
      <c r="AU281" s="201" t="s">
        <v>92</v>
      </c>
      <c r="AY281" s="18" t="s">
        <v>135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18" t="s">
        <v>90</v>
      </c>
      <c r="BK281" s="202">
        <f>ROUND(I281*H281,2)</f>
        <v>0</v>
      </c>
      <c r="BL281" s="18" t="s">
        <v>200</v>
      </c>
      <c r="BM281" s="201" t="s">
        <v>578</v>
      </c>
    </row>
    <row r="282" spans="1:65" s="13" customFormat="1" ht="10.199999999999999">
      <c r="B282" s="203"/>
      <c r="C282" s="204"/>
      <c r="D282" s="205" t="s">
        <v>144</v>
      </c>
      <c r="E282" s="206" t="s">
        <v>1</v>
      </c>
      <c r="F282" s="207" t="s">
        <v>501</v>
      </c>
      <c r="G282" s="204"/>
      <c r="H282" s="206" t="s">
        <v>1</v>
      </c>
      <c r="I282" s="208"/>
      <c r="J282" s="204"/>
      <c r="K282" s="204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144</v>
      </c>
      <c r="AU282" s="213" t="s">
        <v>92</v>
      </c>
      <c r="AV282" s="13" t="s">
        <v>90</v>
      </c>
      <c r="AW282" s="13" t="s">
        <v>38</v>
      </c>
      <c r="AX282" s="13" t="s">
        <v>82</v>
      </c>
      <c r="AY282" s="213" t="s">
        <v>135</v>
      </c>
    </row>
    <row r="283" spans="1:65" s="14" customFormat="1" ht="10.199999999999999">
      <c r="B283" s="214"/>
      <c r="C283" s="215"/>
      <c r="D283" s="205" t="s">
        <v>144</v>
      </c>
      <c r="E283" s="216" t="s">
        <v>1</v>
      </c>
      <c r="F283" s="217" t="s">
        <v>372</v>
      </c>
      <c r="G283" s="215"/>
      <c r="H283" s="218">
        <v>2.8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144</v>
      </c>
      <c r="AU283" s="224" t="s">
        <v>92</v>
      </c>
      <c r="AV283" s="14" t="s">
        <v>92</v>
      </c>
      <c r="AW283" s="14" t="s">
        <v>38</v>
      </c>
      <c r="AX283" s="14" t="s">
        <v>90</v>
      </c>
      <c r="AY283" s="224" t="s">
        <v>135</v>
      </c>
    </row>
    <row r="284" spans="1:65" s="2" customFormat="1" ht="16.5" customHeight="1">
      <c r="A284" s="36"/>
      <c r="B284" s="37"/>
      <c r="C284" s="189" t="s">
        <v>29</v>
      </c>
      <c r="D284" s="189" t="s">
        <v>138</v>
      </c>
      <c r="E284" s="190" t="s">
        <v>374</v>
      </c>
      <c r="F284" s="191" t="s">
        <v>375</v>
      </c>
      <c r="G284" s="192" t="s">
        <v>233</v>
      </c>
      <c r="H284" s="193">
        <v>3</v>
      </c>
      <c r="I284" s="194"/>
      <c r="J284" s="195">
        <f>ROUND(I284*H284,2)</f>
        <v>0</v>
      </c>
      <c r="K284" s="196"/>
      <c r="L284" s="41"/>
      <c r="M284" s="197" t="s">
        <v>1</v>
      </c>
      <c r="N284" s="198" t="s">
        <v>47</v>
      </c>
      <c r="O284" s="73"/>
      <c r="P284" s="199">
        <f>O284*H284</f>
        <v>0</v>
      </c>
      <c r="Q284" s="199">
        <v>0</v>
      </c>
      <c r="R284" s="199">
        <f>Q284*H284</f>
        <v>0</v>
      </c>
      <c r="S284" s="199">
        <v>2.0109999999999999E-2</v>
      </c>
      <c r="T284" s="200">
        <f>S284*H284</f>
        <v>6.0329999999999995E-2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1" t="s">
        <v>200</v>
      </c>
      <c r="AT284" s="201" t="s">
        <v>138</v>
      </c>
      <c r="AU284" s="201" t="s">
        <v>92</v>
      </c>
      <c r="AY284" s="18" t="s">
        <v>135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8" t="s">
        <v>90</v>
      </c>
      <c r="BK284" s="202">
        <f>ROUND(I284*H284,2)</f>
        <v>0</v>
      </c>
      <c r="BL284" s="18" t="s">
        <v>200</v>
      </c>
      <c r="BM284" s="201" t="s">
        <v>579</v>
      </c>
    </row>
    <row r="285" spans="1:65" s="13" customFormat="1" ht="10.199999999999999">
      <c r="B285" s="203"/>
      <c r="C285" s="204"/>
      <c r="D285" s="205" t="s">
        <v>144</v>
      </c>
      <c r="E285" s="206" t="s">
        <v>1</v>
      </c>
      <c r="F285" s="207" t="s">
        <v>551</v>
      </c>
      <c r="G285" s="204"/>
      <c r="H285" s="206" t="s">
        <v>1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144</v>
      </c>
      <c r="AU285" s="213" t="s">
        <v>92</v>
      </c>
      <c r="AV285" s="13" t="s">
        <v>90</v>
      </c>
      <c r="AW285" s="13" t="s">
        <v>38</v>
      </c>
      <c r="AX285" s="13" t="s">
        <v>82</v>
      </c>
      <c r="AY285" s="213" t="s">
        <v>135</v>
      </c>
    </row>
    <row r="286" spans="1:65" s="14" customFormat="1" ht="10.199999999999999">
      <c r="B286" s="214"/>
      <c r="C286" s="215"/>
      <c r="D286" s="205" t="s">
        <v>144</v>
      </c>
      <c r="E286" s="216" t="s">
        <v>1</v>
      </c>
      <c r="F286" s="217" t="s">
        <v>377</v>
      </c>
      <c r="G286" s="215"/>
      <c r="H286" s="218">
        <v>3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144</v>
      </c>
      <c r="AU286" s="224" t="s">
        <v>92</v>
      </c>
      <c r="AV286" s="14" t="s">
        <v>92</v>
      </c>
      <c r="AW286" s="14" t="s">
        <v>38</v>
      </c>
      <c r="AX286" s="14" t="s">
        <v>90</v>
      </c>
      <c r="AY286" s="224" t="s">
        <v>135</v>
      </c>
    </row>
    <row r="287" spans="1:65" s="2" customFormat="1" ht="37.799999999999997" customHeight="1">
      <c r="A287" s="36"/>
      <c r="B287" s="37"/>
      <c r="C287" s="189" t="s">
        <v>373</v>
      </c>
      <c r="D287" s="189" t="s">
        <v>138</v>
      </c>
      <c r="E287" s="190" t="s">
        <v>379</v>
      </c>
      <c r="F287" s="191" t="s">
        <v>380</v>
      </c>
      <c r="G287" s="192" t="s">
        <v>233</v>
      </c>
      <c r="H287" s="193">
        <v>3</v>
      </c>
      <c r="I287" s="194"/>
      <c r="J287" s="195">
        <f>ROUND(I287*H287,2)</f>
        <v>0</v>
      </c>
      <c r="K287" s="196"/>
      <c r="L287" s="41"/>
      <c r="M287" s="197" t="s">
        <v>1</v>
      </c>
      <c r="N287" s="198" t="s">
        <v>47</v>
      </c>
      <c r="O287" s="73"/>
      <c r="P287" s="199">
        <f>O287*H287</f>
        <v>0</v>
      </c>
      <c r="Q287" s="199">
        <v>2.1299999999999999E-3</v>
      </c>
      <c r="R287" s="199">
        <f>Q287*H287</f>
        <v>6.3899999999999998E-3</v>
      </c>
      <c r="S287" s="199">
        <v>0</v>
      </c>
      <c r="T287" s="20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1" t="s">
        <v>200</v>
      </c>
      <c r="AT287" s="201" t="s">
        <v>138</v>
      </c>
      <c r="AU287" s="201" t="s">
        <v>92</v>
      </c>
      <c r="AY287" s="18" t="s">
        <v>135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18" t="s">
        <v>90</v>
      </c>
      <c r="BK287" s="202">
        <f>ROUND(I287*H287,2)</f>
        <v>0</v>
      </c>
      <c r="BL287" s="18" t="s">
        <v>200</v>
      </c>
      <c r="BM287" s="201" t="s">
        <v>580</v>
      </c>
    </row>
    <row r="288" spans="1:65" s="13" customFormat="1" ht="10.199999999999999">
      <c r="B288" s="203"/>
      <c r="C288" s="204"/>
      <c r="D288" s="205" t="s">
        <v>144</v>
      </c>
      <c r="E288" s="206" t="s">
        <v>1</v>
      </c>
      <c r="F288" s="207" t="s">
        <v>501</v>
      </c>
      <c r="G288" s="204"/>
      <c r="H288" s="206" t="s">
        <v>1</v>
      </c>
      <c r="I288" s="208"/>
      <c r="J288" s="204"/>
      <c r="K288" s="204"/>
      <c r="L288" s="209"/>
      <c r="M288" s="210"/>
      <c r="N288" s="211"/>
      <c r="O288" s="211"/>
      <c r="P288" s="211"/>
      <c r="Q288" s="211"/>
      <c r="R288" s="211"/>
      <c r="S288" s="211"/>
      <c r="T288" s="212"/>
      <c r="AT288" s="213" t="s">
        <v>144</v>
      </c>
      <c r="AU288" s="213" t="s">
        <v>92</v>
      </c>
      <c r="AV288" s="13" t="s">
        <v>90</v>
      </c>
      <c r="AW288" s="13" t="s">
        <v>38</v>
      </c>
      <c r="AX288" s="13" t="s">
        <v>82</v>
      </c>
      <c r="AY288" s="213" t="s">
        <v>135</v>
      </c>
    </row>
    <row r="289" spans="1:65" s="14" customFormat="1" ht="10.199999999999999">
      <c r="B289" s="214"/>
      <c r="C289" s="215"/>
      <c r="D289" s="205" t="s">
        <v>144</v>
      </c>
      <c r="E289" s="216" t="s">
        <v>1</v>
      </c>
      <c r="F289" s="217" t="s">
        <v>382</v>
      </c>
      <c r="G289" s="215"/>
      <c r="H289" s="218">
        <v>3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144</v>
      </c>
      <c r="AU289" s="224" t="s">
        <v>92</v>
      </c>
      <c r="AV289" s="14" t="s">
        <v>92</v>
      </c>
      <c r="AW289" s="14" t="s">
        <v>38</v>
      </c>
      <c r="AX289" s="14" t="s">
        <v>90</v>
      </c>
      <c r="AY289" s="224" t="s">
        <v>135</v>
      </c>
    </row>
    <row r="290" spans="1:65" s="2" customFormat="1" ht="24.15" customHeight="1">
      <c r="A290" s="36"/>
      <c r="B290" s="37"/>
      <c r="C290" s="189" t="s">
        <v>378</v>
      </c>
      <c r="D290" s="189" t="s">
        <v>138</v>
      </c>
      <c r="E290" s="190" t="s">
        <v>384</v>
      </c>
      <c r="F290" s="191" t="s">
        <v>385</v>
      </c>
      <c r="G290" s="192" t="s">
        <v>161</v>
      </c>
      <c r="H290" s="193">
        <v>1.2E-2</v>
      </c>
      <c r="I290" s="194"/>
      <c r="J290" s="195">
        <f>ROUND(I290*H290,2)</f>
        <v>0</v>
      </c>
      <c r="K290" s="196"/>
      <c r="L290" s="41"/>
      <c r="M290" s="197" t="s">
        <v>1</v>
      </c>
      <c r="N290" s="198" t="s">
        <v>47</v>
      </c>
      <c r="O290" s="73"/>
      <c r="P290" s="199">
        <f>O290*H290</f>
        <v>0</v>
      </c>
      <c r="Q290" s="199">
        <v>0</v>
      </c>
      <c r="R290" s="199">
        <f>Q290*H290</f>
        <v>0</v>
      </c>
      <c r="S290" s="199">
        <v>0</v>
      </c>
      <c r="T290" s="20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1" t="s">
        <v>200</v>
      </c>
      <c r="AT290" s="201" t="s">
        <v>138</v>
      </c>
      <c r="AU290" s="201" t="s">
        <v>92</v>
      </c>
      <c r="AY290" s="18" t="s">
        <v>135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18" t="s">
        <v>90</v>
      </c>
      <c r="BK290" s="202">
        <f>ROUND(I290*H290,2)</f>
        <v>0</v>
      </c>
      <c r="BL290" s="18" t="s">
        <v>200</v>
      </c>
      <c r="BM290" s="201" t="s">
        <v>581</v>
      </c>
    </row>
    <row r="291" spans="1:65" s="12" customFormat="1" ht="22.8" customHeight="1">
      <c r="B291" s="173"/>
      <c r="C291" s="174"/>
      <c r="D291" s="175" t="s">
        <v>81</v>
      </c>
      <c r="E291" s="187" t="s">
        <v>387</v>
      </c>
      <c r="F291" s="187" t="s">
        <v>388</v>
      </c>
      <c r="G291" s="174"/>
      <c r="H291" s="174"/>
      <c r="I291" s="177"/>
      <c r="J291" s="188">
        <f>BK291</f>
        <v>0</v>
      </c>
      <c r="K291" s="174"/>
      <c r="L291" s="179"/>
      <c r="M291" s="180"/>
      <c r="N291" s="181"/>
      <c r="O291" s="181"/>
      <c r="P291" s="182">
        <f>SUM(P292:P315)</f>
        <v>0</v>
      </c>
      <c r="Q291" s="181"/>
      <c r="R291" s="182">
        <f>SUM(R292:R315)</f>
        <v>0.10623200000000001</v>
      </c>
      <c r="S291" s="181"/>
      <c r="T291" s="183">
        <f>SUM(T292:T315)</f>
        <v>0.79799999999999993</v>
      </c>
      <c r="AR291" s="184" t="s">
        <v>92</v>
      </c>
      <c r="AT291" s="185" t="s">
        <v>81</v>
      </c>
      <c r="AU291" s="185" t="s">
        <v>90</v>
      </c>
      <c r="AY291" s="184" t="s">
        <v>135</v>
      </c>
      <c r="BK291" s="186">
        <f>SUM(BK292:BK315)</f>
        <v>0</v>
      </c>
    </row>
    <row r="292" spans="1:65" s="2" customFormat="1" ht="33" customHeight="1">
      <c r="A292" s="36"/>
      <c r="B292" s="37"/>
      <c r="C292" s="189" t="s">
        <v>383</v>
      </c>
      <c r="D292" s="189" t="s">
        <v>138</v>
      </c>
      <c r="E292" s="190" t="s">
        <v>582</v>
      </c>
      <c r="F292" s="191" t="s">
        <v>583</v>
      </c>
      <c r="G292" s="192" t="s">
        <v>366</v>
      </c>
      <c r="H292" s="193">
        <v>0.4</v>
      </c>
      <c r="I292" s="194"/>
      <c r="J292" s="195">
        <f>ROUND(I292*H292,2)</f>
        <v>0</v>
      </c>
      <c r="K292" s="196"/>
      <c r="L292" s="41"/>
      <c r="M292" s="197" t="s">
        <v>1</v>
      </c>
      <c r="N292" s="198" t="s">
        <v>47</v>
      </c>
      <c r="O292" s="73"/>
      <c r="P292" s="199">
        <f>O292*H292</f>
        <v>0</v>
      </c>
      <c r="Q292" s="199">
        <v>0</v>
      </c>
      <c r="R292" s="199">
        <f>Q292*H292</f>
        <v>0</v>
      </c>
      <c r="S292" s="199">
        <v>0</v>
      </c>
      <c r="T292" s="20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1" t="s">
        <v>200</v>
      </c>
      <c r="AT292" s="201" t="s">
        <v>138</v>
      </c>
      <c r="AU292" s="201" t="s">
        <v>92</v>
      </c>
      <c r="AY292" s="18" t="s">
        <v>135</v>
      </c>
      <c r="BE292" s="202">
        <f>IF(N292="základní",J292,0)</f>
        <v>0</v>
      </c>
      <c r="BF292" s="202">
        <f>IF(N292="snížená",J292,0)</f>
        <v>0</v>
      </c>
      <c r="BG292" s="202">
        <f>IF(N292="zákl. přenesená",J292,0)</f>
        <v>0</v>
      </c>
      <c r="BH292" s="202">
        <f>IF(N292="sníž. přenesená",J292,0)</f>
        <v>0</v>
      </c>
      <c r="BI292" s="202">
        <f>IF(N292="nulová",J292,0)</f>
        <v>0</v>
      </c>
      <c r="BJ292" s="18" t="s">
        <v>90</v>
      </c>
      <c r="BK292" s="202">
        <f>ROUND(I292*H292,2)</f>
        <v>0</v>
      </c>
      <c r="BL292" s="18" t="s">
        <v>200</v>
      </c>
      <c r="BM292" s="201" t="s">
        <v>584</v>
      </c>
    </row>
    <row r="293" spans="1:65" s="13" customFormat="1" ht="10.199999999999999">
      <c r="B293" s="203"/>
      <c r="C293" s="204"/>
      <c r="D293" s="205" t="s">
        <v>144</v>
      </c>
      <c r="E293" s="206" t="s">
        <v>1</v>
      </c>
      <c r="F293" s="207" t="s">
        <v>501</v>
      </c>
      <c r="G293" s="204"/>
      <c r="H293" s="206" t="s">
        <v>1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144</v>
      </c>
      <c r="AU293" s="213" t="s">
        <v>92</v>
      </c>
      <c r="AV293" s="13" t="s">
        <v>90</v>
      </c>
      <c r="AW293" s="13" t="s">
        <v>38</v>
      </c>
      <c r="AX293" s="13" t="s">
        <v>82</v>
      </c>
      <c r="AY293" s="213" t="s">
        <v>135</v>
      </c>
    </row>
    <row r="294" spans="1:65" s="14" customFormat="1" ht="10.199999999999999">
      <c r="B294" s="214"/>
      <c r="C294" s="215"/>
      <c r="D294" s="205" t="s">
        <v>144</v>
      </c>
      <c r="E294" s="216" t="s">
        <v>1</v>
      </c>
      <c r="F294" s="217" t="s">
        <v>585</v>
      </c>
      <c r="G294" s="215"/>
      <c r="H294" s="218">
        <v>0.4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144</v>
      </c>
      <c r="AU294" s="224" t="s">
        <v>92</v>
      </c>
      <c r="AV294" s="14" t="s">
        <v>92</v>
      </c>
      <c r="AW294" s="14" t="s">
        <v>38</v>
      </c>
      <c r="AX294" s="14" t="s">
        <v>90</v>
      </c>
      <c r="AY294" s="224" t="s">
        <v>135</v>
      </c>
    </row>
    <row r="295" spans="1:65" s="2" customFormat="1" ht="16.5" customHeight="1">
      <c r="A295" s="36"/>
      <c r="B295" s="37"/>
      <c r="C295" s="229" t="s">
        <v>389</v>
      </c>
      <c r="D295" s="229" t="s">
        <v>209</v>
      </c>
      <c r="E295" s="230" t="s">
        <v>586</v>
      </c>
      <c r="F295" s="231" t="s">
        <v>587</v>
      </c>
      <c r="G295" s="232" t="s">
        <v>366</v>
      </c>
      <c r="H295" s="233">
        <v>0.44</v>
      </c>
      <c r="I295" s="234"/>
      <c r="J295" s="235">
        <f>ROUND(I295*H295,2)</f>
        <v>0</v>
      </c>
      <c r="K295" s="236"/>
      <c r="L295" s="237"/>
      <c r="M295" s="238" t="s">
        <v>1</v>
      </c>
      <c r="N295" s="239" t="s">
        <v>47</v>
      </c>
      <c r="O295" s="73"/>
      <c r="P295" s="199">
        <f>O295*H295</f>
        <v>0</v>
      </c>
      <c r="Q295" s="199">
        <v>2.8E-3</v>
      </c>
      <c r="R295" s="199">
        <f>Q295*H295</f>
        <v>1.232E-3</v>
      </c>
      <c r="S295" s="199">
        <v>0</v>
      </c>
      <c r="T295" s="20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1" t="s">
        <v>213</v>
      </c>
      <c r="AT295" s="201" t="s">
        <v>209</v>
      </c>
      <c r="AU295" s="201" t="s">
        <v>92</v>
      </c>
      <c r="AY295" s="18" t="s">
        <v>135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18" t="s">
        <v>90</v>
      </c>
      <c r="BK295" s="202">
        <f>ROUND(I295*H295,2)</f>
        <v>0</v>
      </c>
      <c r="BL295" s="18" t="s">
        <v>200</v>
      </c>
      <c r="BM295" s="201" t="s">
        <v>588</v>
      </c>
    </row>
    <row r="296" spans="1:65" s="2" customFormat="1" ht="19.2">
      <c r="A296" s="36"/>
      <c r="B296" s="37"/>
      <c r="C296" s="38"/>
      <c r="D296" s="205" t="s">
        <v>170</v>
      </c>
      <c r="E296" s="38"/>
      <c r="F296" s="225" t="s">
        <v>424</v>
      </c>
      <c r="G296" s="38"/>
      <c r="H296" s="38"/>
      <c r="I296" s="226"/>
      <c r="J296" s="38"/>
      <c r="K296" s="38"/>
      <c r="L296" s="41"/>
      <c r="M296" s="227"/>
      <c r="N296" s="228"/>
      <c r="O296" s="73"/>
      <c r="P296" s="73"/>
      <c r="Q296" s="73"/>
      <c r="R296" s="73"/>
      <c r="S296" s="73"/>
      <c r="T296" s="74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8" t="s">
        <v>170</v>
      </c>
      <c r="AU296" s="18" t="s">
        <v>92</v>
      </c>
    </row>
    <row r="297" spans="1:65" s="13" customFormat="1" ht="10.199999999999999">
      <c r="B297" s="203"/>
      <c r="C297" s="204"/>
      <c r="D297" s="205" t="s">
        <v>144</v>
      </c>
      <c r="E297" s="206" t="s">
        <v>1</v>
      </c>
      <c r="F297" s="207" t="s">
        <v>501</v>
      </c>
      <c r="G297" s="204"/>
      <c r="H297" s="206" t="s">
        <v>1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144</v>
      </c>
      <c r="AU297" s="213" t="s">
        <v>92</v>
      </c>
      <c r="AV297" s="13" t="s">
        <v>90</v>
      </c>
      <c r="AW297" s="13" t="s">
        <v>38</v>
      </c>
      <c r="AX297" s="13" t="s">
        <v>82</v>
      </c>
      <c r="AY297" s="213" t="s">
        <v>135</v>
      </c>
    </row>
    <row r="298" spans="1:65" s="14" customFormat="1" ht="10.199999999999999">
      <c r="B298" s="214"/>
      <c r="C298" s="215"/>
      <c r="D298" s="205" t="s">
        <v>144</v>
      </c>
      <c r="E298" s="216" t="s">
        <v>1</v>
      </c>
      <c r="F298" s="217" t="s">
        <v>585</v>
      </c>
      <c r="G298" s="215"/>
      <c r="H298" s="218">
        <v>0.4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144</v>
      </c>
      <c r="AU298" s="224" t="s">
        <v>92</v>
      </c>
      <c r="AV298" s="14" t="s">
        <v>92</v>
      </c>
      <c r="AW298" s="14" t="s">
        <v>38</v>
      </c>
      <c r="AX298" s="14" t="s">
        <v>90</v>
      </c>
      <c r="AY298" s="224" t="s">
        <v>135</v>
      </c>
    </row>
    <row r="299" spans="1:65" s="14" customFormat="1" ht="10.199999999999999">
      <c r="B299" s="214"/>
      <c r="C299" s="215"/>
      <c r="D299" s="205" t="s">
        <v>144</v>
      </c>
      <c r="E299" s="215"/>
      <c r="F299" s="217" t="s">
        <v>589</v>
      </c>
      <c r="G299" s="215"/>
      <c r="H299" s="218">
        <v>0.44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144</v>
      </c>
      <c r="AU299" s="224" t="s">
        <v>92</v>
      </c>
      <c r="AV299" s="14" t="s">
        <v>92</v>
      </c>
      <c r="AW299" s="14" t="s">
        <v>4</v>
      </c>
      <c r="AX299" s="14" t="s">
        <v>90</v>
      </c>
      <c r="AY299" s="224" t="s">
        <v>135</v>
      </c>
    </row>
    <row r="300" spans="1:65" s="2" customFormat="1" ht="16.5" customHeight="1">
      <c r="A300" s="36"/>
      <c r="B300" s="37"/>
      <c r="C300" s="189" t="s">
        <v>394</v>
      </c>
      <c r="D300" s="189" t="s">
        <v>138</v>
      </c>
      <c r="E300" s="190" t="s">
        <v>408</v>
      </c>
      <c r="F300" s="191" t="s">
        <v>409</v>
      </c>
      <c r="G300" s="192" t="s">
        <v>233</v>
      </c>
      <c r="H300" s="193">
        <v>1</v>
      </c>
      <c r="I300" s="194"/>
      <c r="J300" s="195">
        <f>ROUND(I300*H300,2)</f>
        <v>0</v>
      </c>
      <c r="K300" s="196"/>
      <c r="L300" s="41"/>
      <c r="M300" s="197" t="s">
        <v>1</v>
      </c>
      <c r="N300" s="198" t="s">
        <v>47</v>
      </c>
      <c r="O300" s="73"/>
      <c r="P300" s="199">
        <f>O300*H300</f>
        <v>0</v>
      </c>
      <c r="Q300" s="199">
        <v>0</v>
      </c>
      <c r="R300" s="199">
        <f>Q300*H300</f>
        <v>0</v>
      </c>
      <c r="S300" s="199">
        <v>0.18</v>
      </c>
      <c r="T300" s="200">
        <f>S300*H300</f>
        <v>0.18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200</v>
      </c>
      <c r="AT300" s="201" t="s">
        <v>138</v>
      </c>
      <c r="AU300" s="201" t="s">
        <v>92</v>
      </c>
      <c r="AY300" s="18" t="s">
        <v>135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8" t="s">
        <v>90</v>
      </c>
      <c r="BK300" s="202">
        <f>ROUND(I300*H300,2)</f>
        <v>0</v>
      </c>
      <c r="BL300" s="18" t="s">
        <v>200</v>
      </c>
      <c r="BM300" s="201" t="s">
        <v>590</v>
      </c>
    </row>
    <row r="301" spans="1:65" s="13" customFormat="1" ht="10.199999999999999">
      <c r="B301" s="203"/>
      <c r="C301" s="204"/>
      <c r="D301" s="205" t="s">
        <v>144</v>
      </c>
      <c r="E301" s="206" t="s">
        <v>1</v>
      </c>
      <c r="F301" s="207" t="s">
        <v>551</v>
      </c>
      <c r="G301" s="204"/>
      <c r="H301" s="206" t="s">
        <v>1</v>
      </c>
      <c r="I301" s="208"/>
      <c r="J301" s="204"/>
      <c r="K301" s="204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144</v>
      </c>
      <c r="AU301" s="213" t="s">
        <v>92</v>
      </c>
      <c r="AV301" s="13" t="s">
        <v>90</v>
      </c>
      <c r="AW301" s="13" t="s">
        <v>38</v>
      </c>
      <c r="AX301" s="13" t="s">
        <v>82</v>
      </c>
      <c r="AY301" s="213" t="s">
        <v>135</v>
      </c>
    </row>
    <row r="302" spans="1:65" s="14" customFormat="1" ht="10.199999999999999">
      <c r="B302" s="214"/>
      <c r="C302" s="215"/>
      <c r="D302" s="205" t="s">
        <v>144</v>
      </c>
      <c r="E302" s="216" t="s">
        <v>1</v>
      </c>
      <c r="F302" s="217" t="s">
        <v>591</v>
      </c>
      <c r="G302" s="215"/>
      <c r="H302" s="218">
        <v>1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144</v>
      </c>
      <c r="AU302" s="224" t="s">
        <v>92</v>
      </c>
      <c r="AV302" s="14" t="s">
        <v>92</v>
      </c>
      <c r="AW302" s="14" t="s">
        <v>38</v>
      </c>
      <c r="AX302" s="14" t="s">
        <v>90</v>
      </c>
      <c r="AY302" s="224" t="s">
        <v>135</v>
      </c>
    </row>
    <row r="303" spans="1:65" s="2" customFormat="1" ht="24.15" customHeight="1">
      <c r="A303" s="36"/>
      <c r="B303" s="37"/>
      <c r="C303" s="189" t="s">
        <v>398</v>
      </c>
      <c r="D303" s="189" t="s">
        <v>138</v>
      </c>
      <c r="E303" s="190" t="s">
        <v>592</v>
      </c>
      <c r="F303" s="191" t="s">
        <v>593</v>
      </c>
      <c r="G303" s="192" t="s">
        <v>233</v>
      </c>
      <c r="H303" s="193">
        <v>1</v>
      </c>
      <c r="I303" s="194"/>
      <c r="J303" s="195">
        <f>ROUND(I303*H303,2)</f>
        <v>0</v>
      </c>
      <c r="K303" s="196"/>
      <c r="L303" s="41"/>
      <c r="M303" s="197" t="s">
        <v>1</v>
      </c>
      <c r="N303" s="198" t="s">
        <v>47</v>
      </c>
      <c r="O303" s="73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1" t="s">
        <v>200</v>
      </c>
      <c r="AT303" s="201" t="s">
        <v>138</v>
      </c>
      <c r="AU303" s="201" t="s">
        <v>92</v>
      </c>
      <c r="AY303" s="18" t="s">
        <v>135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8" t="s">
        <v>90</v>
      </c>
      <c r="BK303" s="202">
        <f>ROUND(I303*H303,2)</f>
        <v>0</v>
      </c>
      <c r="BL303" s="18" t="s">
        <v>200</v>
      </c>
      <c r="BM303" s="201" t="s">
        <v>594</v>
      </c>
    </row>
    <row r="304" spans="1:65" s="13" customFormat="1" ht="10.199999999999999">
      <c r="B304" s="203"/>
      <c r="C304" s="204"/>
      <c r="D304" s="205" t="s">
        <v>144</v>
      </c>
      <c r="E304" s="206" t="s">
        <v>1</v>
      </c>
      <c r="F304" s="207" t="s">
        <v>501</v>
      </c>
      <c r="G304" s="204"/>
      <c r="H304" s="206" t="s">
        <v>1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144</v>
      </c>
      <c r="AU304" s="213" t="s">
        <v>92</v>
      </c>
      <c r="AV304" s="13" t="s">
        <v>90</v>
      </c>
      <c r="AW304" s="13" t="s">
        <v>38</v>
      </c>
      <c r="AX304" s="13" t="s">
        <v>82</v>
      </c>
      <c r="AY304" s="213" t="s">
        <v>135</v>
      </c>
    </row>
    <row r="305" spans="1:65" s="14" customFormat="1" ht="10.199999999999999">
      <c r="B305" s="214"/>
      <c r="C305" s="215"/>
      <c r="D305" s="205" t="s">
        <v>144</v>
      </c>
      <c r="E305" s="216" t="s">
        <v>1</v>
      </c>
      <c r="F305" s="217" t="s">
        <v>595</v>
      </c>
      <c r="G305" s="215"/>
      <c r="H305" s="218">
        <v>1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144</v>
      </c>
      <c r="AU305" s="224" t="s">
        <v>92</v>
      </c>
      <c r="AV305" s="14" t="s">
        <v>92</v>
      </c>
      <c r="AW305" s="14" t="s">
        <v>38</v>
      </c>
      <c r="AX305" s="14" t="s">
        <v>90</v>
      </c>
      <c r="AY305" s="224" t="s">
        <v>135</v>
      </c>
    </row>
    <row r="306" spans="1:65" s="2" customFormat="1" ht="16.5" customHeight="1">
      <c r="A306" s="36"/>
      <c r="B306" s="37"/>
      <c r="C306" s="189" t="s">
        <v>403</v>
      </c>
      <c r="D306" s="189" t="s">
        <v>138</v>
      </c>
      <c r="E306" s="190" t="s">
        <v>596</v>
      </c>
      <c r="F306" s="191" t="s">
        <v>597</v>
      </c>
      <c r="G306" s="192" t="s">
        <v>233</v>
      </c>
      <c r="H306" s="193">
        <v>3</v>
      </c>
      <c r="I306" s="194"/>
      <c r="J306" s="195">
        <f>ROUND(I306*H306,2)</f>
        <v>0</v>
      </c>
      <c r="K306" s="196"/>
      <c r="L306" s="41"/>
      <c r="M306" s="197" t="s">
        <v>1</v>
      </c>
      <c r="N306" s="198" t="s">
        <v>47</v>
      </c>
      <c r="O306" s="73"/>
      <c r="P306" s="199">
        <f>O306*H306</f>
        <v>0</v>
      </c>
      <c r="Q306" s="199">
        <v>3.5000000000000003E-2</v>
      </c>
      <c r="R306" s="199">
        <f>Q306*H306</f>
        <v>0.10500000000000001</v>
      </c>
      <c r="S306" s="199">
        <v>0</v>
      </c>
      <c r="T306" s="20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1" t="s">
        <v>200</v>
      </c>
      <c r="AT306" s="201" t="s">
        <v>138</v>
      </c>
      <c r="AU306" s="201" t="s">
        <v>92</v>
      </c>
      <c r="AY306" s="18" t="s">
        <v>135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8" t="s">
        <v>90</v>
      </c>
      <c r="BK306" s="202">
        <f>ROUND(I306*H306,2)</f>
        <v>0</v>
      </c>
      <c r="BL306" s="18" t="s">
        <v>200</v>
      </c>
      <c r="BM306" s="201" t="s">
        <v>598</v>
      </c>
    </row>
    <row r="307" spans="1:65" s="13" customFormat="1" ht="10.199999999999999">
      <c r="B307" s="203"/>
      <c r="C307" s="204"/>
      <c r="D307" s="205" t="s">
        <v>144</v>
      </c>
      <c r="E307" s="206" t="s">
        <v>1</v>
      </c>
      <c r="F307" s="207" t="s">
        <v>501</v>
      </c>
      <c r="G307" s="204"/>
      <c r="H307" s="206" t="s">
        <v>1</v>
      </c>
      <c r="I307" s="208"/>
      <c r="J307" s="204"/>
      <c r="K307" s="204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144</v>
      </c>
      <c r="AU307" s="213" t="s">
        <v>92</v>
      </c>
      <c r="AV307" s="13" t="s">
        <v>90</v>
      </c>
      <c r="AW307" s="13" t="s">
        <v>38</v>
      </c>
      <c r="AX307" s="13" t="s">
        <v>82</v>
      </c>
      <c r="AY307" s="213" t="s">
        <v>135</v>
      </c>
    </row>
    <row r="308" spans="1:65" s="14" customFormat="1" ht="10.199999999999999">
      <c r="B308" s="214"/>
      <c r="C308" s="215"/>
      <c r="D308" s="205" t="s">
        <v>144</v>
      </c>
      <c r="E308" s="216" t="s">
        <v>1</v>
      </c>
      <c r="F308" s="217" t="s">
        <v>599</v>
      </c>
      <c r="G308" s="215"/>
      <c r="H308" s="218">
        <v>3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144</v>
      </c>
      <c r="AU308" s="224" t="s">
        <v>92</v>
      </c>
      <c r="AV308" s="14" t="s">
        <v>92</v>
      </c>
      <c r="AW308" s="14" t="s">
        <v>38</v>
      </c>
      <c r="AX308" s="14" t="s">
        <v>90</v>
      </c>
      <c r="AY308" s="224" t="s">
        <v>135</v>
      </c>
    </row>
    <row r="309" spans="1:65" s="2" customFormat="1" ht="16.5" customHeight="1">
      <c r="A309" s="36"/>
      <c r="B309" s="37"/>
      <c r="C309" s="189" t="s">
        <v>407</v>
      </c>
      <c r="D309" s="189" t="s">
        <v>138</v>
      </c>
      <c r="E309" s="190" t="s">
        <v>600</v>
      </c>
      <c r="F309" s="191" t="s">
        <v>601</v>
      </c>
      <c r="G309" s="192" t="s">
        <v>233</v>
      </c>
      <c r="H309" s="193">
        <v>3</v>
      </c>
      <c r="I309" s="194"/>
      <c r="J309" s="195">
        <f>ROUND(I309*H309,2)</f>
        <v>0</v>
      </c>
      <c r="K309" s="196"/>
      <c r="L309" s="41"/>
      <c r="M309" s="197" t="s">
        <v>1</v>
      </c>
      <c r="N309" s="198" t="s">
        <v>47</v>
      </c>
      <c r="O309" s="73"/>
      <c r="P309" s="199">
        <f>O309*H309</f>
        <v>0</v>
      </c>
      <c r="Q309" s="199">
        <v>0</v>
      </c>
      <c r="R309" s="199">
        <f>Q309*H309</f>
        <v>0</v>
      </c>
      <c r="S309" s="199">
        <v>0.17399999999999999</v>
      </c>
      <c r="T309" s="200">
        <f>S309*H309</f>
        <v>0.52200000000000002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1" t="s">
        <v>200</v>
      </c>
      <c r="AT309" s="201" t="s">
        <v>138</v>
      </c>
      <c r="AU309" s="201" t="s">
        <v>92</v>
      </c>
      <c r="AY309" s="18" t="s">
        <v>135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18" t="s">
        <v>90</v>
      </c>
      <c r="BK309" s="202">
        <f>ROUND(I309*H309,2)</f>
        <v>0</v>
      </c>
      <c r="BL309" s="18" t="s">
        <v>200</v>
      </c>
      <c r="BM309" s="201" t="s">
        <v>602</v>
      </c>
    </row>
    <row r="310" spans="1:65" s="13" customFormat="1" ht="10.199999999999999">
      <c r="B310" s="203"/>
      <c r="C310" s="204"/>
      <c r="D310" s="205" t="s">
        <v>144</v>
      </c>
      <c r="E310" s="206" t="s">
        <v>1</v>
      </c>
      <c r="F310" s="207" t="s">
        <v>551</v>
      </c>
      <c r="G310" s="204"/>
      <c r="H310" s="206" t="s">
        <v>1</v>
      </c>
      <c r="I310" s="208"/>
      <c r="J310" s="204"/>
      <c r="K310" s="204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144</v>
      </c>
      <c r="AU310" s="213" t="s">
        <v>92</v>
      </c>
      <c r="AV310" s="13" t="s">
        <v>90</v>
      </c>
      <c r="AW310" s="13" t="s">
        <v>38</v>
      </c>
      <c r="AX310" s="13" t="s">
        <v>82</v>
      </c>
      <c r="AY310" s="213" t="s">
        <v>135</v>
      </c>
    </row>
    <row r="311" spans="1:65" s="14" customFormat="1" ht="10.199999999999999">
      <c r="B311" s="214"/>
      <c r="C311" s="215"/>
      <c r="D311" s="205" t="s">
        <v>144</v>
      </c>
      <c r="E311" s="216" t="s">
        <v>1</v>
      </c>
      <c r="F311" s="217" t="s">
        <v>603</v>
      </c>
      <c r="G311" s="215"/>
      <c r="H311" s="218">
        <v>3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144</v>
      </c>
      <c r="AU311" s="224" t="s">
        <v>92</v>
      </c>
      <c r="AV311" s="14" t="s">
        <v>92</v>
      </c>
      <c r="AW311" s="14" t="s">
        <v>38</v>
      </c>
      <c r="AX311" s="14" t="s">
        <v>90</v>
      </c>
      <c r="AY311" s="224" t="s">
        <v>135</v>
      </c>
    </row>
    <row r="312" spans="1:65" s="2" customFormat="1" ht="24.15" customHeight="1">
      <c r="A312" s="36"/>
      <c r="B312" s="37"/>
      <c r="C312" s="189" t="s">
        <v>411</v>
      </c>
      <c r="D312" s="189" t="s">
        <v>138</v>
      </c>
      <c r="E312" s="190" t="s">
        <v>604</v>
      </c>
      <c r="F312" s="191" t="s">
        <v>605</v>
      </c>
      <c r="G312" s="192" t="s">
        <v>233</v>
      </c>
      <c r="H312" s="193">
        <v>3</v>
      </c>
      <c r="I312" s="194"/>
      <c r="J312" s="195">
        <f>ROUND(I312*H312,2)</f>
        <v>0</v>
      </c>
      <c r="K312" s="196"/>
      <c r="L312" s="41"/>
      <c r="M312" s="197" t="s">
        <v>1</v>
      </c>
      <c r="N312" s="198" t="s">
        <v>47</v>
      </c>
      <c r="O312" s="73"/>
      <c r="P312" s="199">
        <f>O312*H312</f>
        <v>0</v>
      </c>
      <c r="Q312" s="199">
        <v>0</v>
      </c>
      <c r="R312" s="199">
        <f>Q312*H312</f>
        <v>0</v>
      </c>
      <c r="S312" s="199">
        <v>3.2000000000000001E-2</v>
      </c>
      <c r="T312" s="200">
        <f>S312*H312</f>
        <v>9.6000000000000002E-2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1" t="s">
        <v>200</v>
      </c>
      <c r="AT312" s="201" t="s">
        <v>138</v>
      </c>
      <c r="AU312" s="201" t="s">
        <v>92</v>
      </c>
      <c r="AY312" s="18" t="s">
        <v>135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18" t="s">
        <v>90</v>
      </c>
      <c r="BK312" s="202">
        <f>ROUND(I312*H312,2)</f>
        <v>0</v>
      </c>
      <c r="BL312" s="18" t="s">
        <v>200</v>
      </c>
      <c r="BM312" s="201" t="s">
        <v>606</v>
      </c>
    </row>
    <row r="313" spans="1:65" s="13" customFormat="1" ht="10.199999999999999">
      <c r="B313" s="203"/>
      <c r="C313" s="204"/>
      <c r="D313" s="205" t="s">
        <v>144</v>
      </c>
      <c r="E313" s="206" t="s">
        <v>1</v>
      </c>
      <c r="F313" s="207" t="s">
        <v>551</v>
      </c>
      <c r="G313" s="204"/>
      <c r="H313" s="206" t="s">
        <v>1</v>
      </c>
      <c r="I313" s="208"/>
      <c r="J313" s="204"/>
      <c r="K313" s="204"/>
      <c r="L313" s="209"/>
      <c r="M313" s="210"/>
      <c r="N313" s="211"/>
      <c r="O313" s="211"/>
      <c r="P313" s="211"/>
      <c r="Q313" s="211"/>
      <c r="R313" s="211"/>
      <c r="S313" s="211"/>
      <c r="T313" s="212"/>
      <c r="AT313" s="213" t="s">
        <v>144</v>
      </c>
      <c r="AU313" s="213" t="s">
        <v>92</v>
      </c>
      <c r="AV313" s="13" t="s">
        <v>90</v>
      </c>
      <c r="AW313" s="13" t="s">
        <v>38</v>
      </c>
      <c r="AX313" s="13" t="s">
        <v>82</v>
      </c>
      <c r="AY313" s="213" t="s">
        <v>135</v>
      </c>
    </row>
    <row r="314" spans="1:65" s="14" customFormat="1" ht="10.199999999999999">
      <c r="B314" s="214"/>
      <c r="C314" s="215"/>
      <c r="D314" s="205" t="s">
        <v>144</v>
      </c>
      <c r="E314" s="216" t="s">
        <v>1</v>
      </c>
      <c r="F314" s="217" t="s">
        <v>603</v>
      </c>
      <c r="G314" s="215"/>
      <c r="H314" s="218">
        <v>3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144</v>
      </c>
      <c r="AU314" s="224" t="s">
        <v>92</v>
      </c>
      <c r="AV314" s="14" t="s">
        <v>92</v>
      </c>
      <c r="AW314" s="14" t="s">
        <v>38</v>
      </c>
      <c r="AX314" s="14" t="s">
        <v>90</v>
      </c>
      <c r="AY314" s="224" t="s">
        <v>135</v>
      </c>
    </row>
    <row r="315" spans="1:65" s="2" customFormat="1" ht="24.15" customHeight="1">
      <c r="A315" s="36"/>
      <c r="B315" s="37"/>
      <c r="C315" s="189" t="s">
        <v>415</v>
      </c>
      <c r="D315" s="189" t="s">
        <v>138</v>
      </c>
      <c r="E315" s="190" t="s">
        <v>432</v>
      </c>
      <c r="F315" s="191" t="s">
        <v>433</v>
      </c>
      <c r="G315" s="192" t="s">
        <v>161</v>
      </c>
      <c r="H315" s="193">
        <v>0.106</v>
      </c>
      <c r="I315" s="194"/>
      <c r="J315" s="195">
        <f>ROUND(I315*H315,2)</f>
        <v>0</v>
      </c>
      <c r="K315" s="196"/>
      <c r="L315" s="41"/>
      <c r="M315" s="197" t="s">
        <v>1</v>
      </c>
      <c r="N315" s="198" t="s">
        <v>47</v>
      </c>
      <c r="O315" s="73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1" t="s">
        <v>200</v>
      </c>
      <c r="AT315" s="201" t="s">
        <v>138</v>
      </c>
      <c r="AU315" s="201" t="s">
        <v>92</v>
      </c>
      <c r="AY315" s="18" t="s">
        <v>135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8" t="s">
        <v>90</v>
      </c>
      <c r="BK315" s="202">
        <f>ROUND(I315*H315,2)</f>
        <v>0</v>
      </c>
      <c r="BL315" s="18" t="s">
        <v>200</v>
      </c>
      <c r="BM315" s="201" t="s">
        <v>607</v>
      </c>
    </row>
    <row r="316" spans="1:65" s="12" customFormat="1" ht="22.8" customHeight="1">
      <c r="B316" s="173"/>
      <c r="C316" s="174"/>
      <c r="D316" s="175" t="s">
        <v>81</v>
      </c>
      <c r="E316" s="187" t="s">
        <v>435</v>
      </c>
      <c r="F316" s="187" t="s">
        <v>436</v>
      </c>
      <c r="G316" s="174"/>
      <c r="H316" s="174"/>
      <c r="I316" s="177"/>
      <c r="J316" s="188">
        <f>BK316</f>
        <v>0</v>
      </c>
      <c r="K316" s="174"/>
      <c r="L316" s="179"/>
      <c r="M316" s="180"/>
      <c r="N316" s="181"/>
      <c r="O316" s="181"/>
      <c r="P316" s="182">
        <f>SUM(P317:P324)</f>
        <v>0</v>
      </c>
      <c r="Q316" s="181"/>
      <c r="R316" s="182">
        <f>SUM(R317:R324)</f>
        <v>7.4753E-2</v>
      </c>
      <c r="S316" s="181"/>
      <c r="T316" s="183">
        <f>SUM(T317:T324)</f>
        <v>0</v>
      </c>
      <c r="AR316" s="184" t="s">
        <v>92</v>
      </c>
      <c r="AT316" s="185" t="s">
        <v>81</v>
      </c>
      <c r="AU316" s="185" t="s">
        <v>90</v>
      </c>
      <c r="AY316" s="184" t="s">
        <v>135</v>
      </c>
      <c r="BK316" s="186">
        <f>SUM(BK317:BK324)</f>
        <v>0</v>
      </c>
    </row>
    <row r="317" spans="1:65" s="2" customFormat="1" ht="16.5" customHeight="1">
      <c r="A317" s="36"/>
      <c r="B317" s="37"/>
      <c r="C317" s="189" t="s">
        <v>420</v>
      </c>
      <c r="D317" s="189" t="s">
        <v>138</v>
      </c>
      <c r="E317" s="190" t="s">
        <v>608</v>
      </c>
      <c r="F317" s="191" t="s">
        <v>609</v>
      </c>
      <c r="G317" s="192" t="s">
        <v>233</v>
      </c>
      <c r="H317" s="193">
        <v>2</v>
      </c>
      <c r="I317" s="194"/>
      <c r="J317" s="195">
        <f>ROUND(I317*H317,2)</f>
        <v>0</v>
      </c>
      <c r="K317" s="196"/>
      <c r="L317" s="41"/>
      <c r="M317" s="197" t="s">
        <v>1</v>
      </c>
      <c r="N317" s="198" t="s">
        <v>47</v>
      </c>
      <c r="O317" s="73"/>
      <c r="P317" s="199">
        <f>O317*H317</f>
        <v>0</v>
      </c>
      <c r="Q317" s="199">
        <v>0</v>
      </c>
      <c r="R317" s="199">
        <f>Q317*H317</f>
        <v>0</v>
      </c>
      <c r="S317" s="199">
        <v>0</v>
      </c>
      <c r="T317" s="20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1" t="s">
        <v>200</v>
      </c>
      <c r="AT317" s="201" t="s">
        <v>138</v>
      </c>
      <c r="AU317" s="201" t="s">
        <v>92</v>
      </c>
      <c r="AY317" s="18" t="s">
        <v>135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18" t="s">
        <v>90</v>
      </c>
      <c r="BK317" s="202">
        <f>ROUND(I317*H317,2)</f>
        <v>0</v>
      </c>
      <c r="BL317" s="18" t="s">
        <v>200</v>
      </c>
      <c r="BM317" s="201" t="s">
        <v>610</v>
      </c>
    </row>
    <row r="318" spans="1:65" s="13" customFormat="1" ht="10.199999999999999">
      <c r="B318" s="203"/>
      <c r="C318" s="204"/>
      <c r="D318" s="205" t="s">
        <v>144</v>
      </c>
      <c r="E318" s="206" t="s">
        <v>1</v>
      </c>
      <c r="F318" s="207" t="s">
        <v>501</v>
      </c>
      <c r="G318" s="204"/>
      <c r="H318" s="206" t="s">
        <v>1</v>
      </c>
      <c r="I318" s="208"/>
      <c r="J318" s="204"/>
      <c r="K318" s="204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144</v>
      </c>
      <c r="AU318" s="213" t="s">
        <v>92</v>
      </c>
      <c r="AV318" s="13" t="s">
        <v>90</v>
      </c>
      <c r="AW318" s="13" t="s">
        <v>38</v>
      </c>
      <c r="AX318" s="13" t="s">
        <v>82</v>
      </c>
      <c r="AY318" s="213" t="s">
        <v>135</v>
      </c>
    </row>
    <row r="319" spans="1:65" s="14" customFormat="1" ht="10.199999999999999">
      <c r="B319" s="214"/>
      <c r="C319" s="215"/>
      <c r="D319" s="205" t="s">
        <v>144</v>
      </c>
      <c r="E319" s="216" t="s">
        <v>1</v>
      </c>
      <c r="F319" s="217" t="s">
        <v>611</v>
      </c>
      <c r="G319" s="215"/>
      <c r="H319" s="218">
        <v>2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144</v>
      </c>
      <c r="AU319" s="224" t="s">
        <v>92</v>
      </c>
      <c r="AV319" s="14" t="s">
        <v>92</v>
      </c>
      <c r="AW319" s="14" t="s">
        <v>38</v>
      </c>
      <c r="AX319" s="14" t="s">
        <v>90</v>
      </c>
      <c r="AY319" s="224" t="s">
        <v>135</v>
      </c>
    </row>
    <row r="320" spans="1:65" s="2" customFormat="1" ht="24.15" customHeight="1">
      <c r="A320" s="36"/>
      <c r="B320" s="37"/>
      <c r="C320" s="189" t="s">
        <v>426</v>
      </c>
      <c r="D320" s="189" t="s">
        <v>138</v>
      </c>
      <c r="E320" s="190" t="s">
        <v>438</v>
      </c>
      <c r="F320" s="191" t="s">
        <v>439</v>
      </c>
      <c r="G320" s="192" t="s">
        <v>366</v>
      </c>
      <c r="H320" s="193">
        <v>126.7</v>
      </c>
      <c r="I320" s="194"/>
      <c r="J320" s="195">
        <f>ROUND(I320*H320,2)</f>
        <v>0</v>
      </c>
      <c r="K320" s="196"/>
      <c r="L320" s="41"/>
      <c r="M320" s="197" t="s">
        <v>1</v>
      </c>
      <c r="N320" s="198" t="s">
        <v>47</v>
      </c>
      <c r="O320" s="73"/>
      <c r="P320" s="199">
        <f>O320*H320</f>
        <v>0</v>
      </c>
      <c r="Q320" s="199">
        <v>5.9000000000000003E-4</v>
      </c>
      <c r="R320" s="199">
        <f>Q320*H320</f>
        <v>7.4753E-2</v>
      </c>
      <c r="S320" s="199">
        <v>0</v>
      </c>
      <c r="T320" s="20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1" t="s">
        <v>200</v>
      </c>
      <c r="AT320" s="201" t="s">
        <v>138</v>
      </c>
      <c r="AU320" s="201" t="s">
        <v>92</v>
      </c>
      <c r="AY320" s="18" t="s">
        <v>135</v>
      </c>
      <c r="BE320" s="202">
        <f>IF(N320="základní",J320,0)</f>
        <v>0</v>
      </c>
      <c r="BF320" s="202">
        <f>IF(N320="snížená",J320,0)</f>
        <v>0</v>
      </c>
      <c r="BG320" s="202">
        <f>IF(N320="zákl. přenesená",J320,0)</f>
        <v>0</v>
      </c>
      <c r="BH320" s="202">
        <f>IF(N320="sníž. přenesená",J320,0)</f>
        <v>0</v>
      </c>
      <c r="BI320" s="202">
        <f>IF(N320="nulová",J320,0)</f>
        <v>0</v>
      </c>
      <c r="BJ320" s="18" t="s">
        <v>90</v>
      </c>
      <c r="BK320" s="202">
        <f>ROUND(I320*H320,2)</f>
        <v>0</v>
      </c>
      <c r="BL320" s="18" t="s">
        <v>200</v>
      </c>
      <c r="BM320" s="201" t="s">
        <v>612</v>
      </c>
    </row>
    <row r="321" spans="1:65" s="2" customFormat="1" ht="19.2">
      <c r="A321" s="36"/>
      <c r="B321" s="37"/>
      <c r="C321" s="38"/>
      <c r="D321" s="205" t="s">
        <v>170</v>
      </c>
      <c r="E321" s="38"/>
      <c r="F321" s="225" t="s">
        <v>441</v>
      </c>
      <c r="G321" s="38"/>
      <c r="H321" s="38"/>
      <c r="I321" s="226"/>
      <c r="J321" s="38"/>
      <c r="K321" s="38"/>
      <c r="L321" s="41"/>
      <c r="M321" s="227"/>
      <c r="N321" s="228"/>
      <c r="O321" s="73"/>
      <c r="P321" s="73"/>
      <c r="Q321" s="73"/>
      <c r="R321" s="73"/>
      <c r="S321" s="73"/>
      <c r="T321" s="74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8" t="s">
        <v>170</v>
      </c>
      <c r="AU321" s="18" t="s">
        <v>92</v>
      </c>
    </row>
    <row r="322" spans="1:65" s="13" customFormat="1" ht="10.199999999999999">
      <c r="B322" s="203"/>
      <c r="C322" s="204"/>
      <c r="D322" s="205" t="s">
        <v>144</v>
      </c>
      <c r="E322" s="206" t="s">
        <v>1</v>
      </c>
      <c r="F322" s="207" t="s">
        <v>501</v>
      </c>
      <c r="G322" s="204"/>
      <c r="H322" s="206" t="s">
        <v>1</v>
      </c>
      <c r="I322" s="208"/>
      <c r="J322" s="204"/>
      <c r="K322" s="204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144</v>
      </c>
      <c r="AU322" s="213" t="s">
        <v>92</v>
      </c>
      <c r="AV322" s="13" t="s">
        <v>90</v>
      </c>
      <c r="AW322" s="13" t="s">
        <v>38</v>
      </c>
      <c r="AX322" s="13" t="s">
        <v>82</v>
      </c>
      <c r="AY322" s="213" t="s">
        <v>135</v>
      </c>
    </row>
    <row r="323" spans="1:65" s="14" customFormat="1" ht="10.199999999999999">
      <c r="B323" s="214"/>
      <c r="C323" s="215"/>
      <c r="D323" s="205" t="s">
        <v>144</v>
      </c>
      <c r="E323" s="216" t="s">
        <v>1</v>
      </c>
      <c r="F323" s="217" t="s">
        <v>613</v>
      </c>
      <c r="G323" s="215"/>
      <c r="H323" s="218">
        <v>126.7</v>
      </c>
      <c r="I323" s="219"/>
      <c r="J323" s="215"/>
      <c r="K323" s="215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144</v>
      </c>
      <c r="AU323" s="224" t="s">
        <v>92</v>
      </c>
      <c r="AV323" s="14" t="s">
        <v>92</v>
      </c>
      <c r="AW323" s="14" t="s">
        <v>38</v>
      </c>
      <c r="AX323" s="14" t="s">
        <v>90</v>
      </c>
      <c r="AY323" s="224" t="s">
        <v>135</v>
      </c>
    </row>
    <row r="324" spans="1:65" s="2" customFormat="1" ht="24.15" customHeight="1">
      <c r="A324" s="36"/>
      <c r="B324" s="37"/>
      <c r="C324" s="189" t="s">
        <v>431</v>
      </c>
      <c r="D324" s="189" t="s">
        <v>138</v>
      </c>
      <c r="E324" s="190" t="s">
        <v>444</v>
      </c>
      <c r="F324" s="191" t="s">
        <v>445</v>
      </c>
      <c r="G324" s="192" t="s">
        <v>161</v>
      </c>
      <c r="H324" s="193">
        <v>7.4999999999999997E-2</v>
      </c>
      <c r="I324" s="194"/>
      <c r="J324" s="195">
        <f>ROUND(I324*H324,2)</f>
        <v>0</v>
      </c>
      <c r="K324" s="196"/>
      <c r="L324" s="41"/>
      <c r="M324" s="197" t="s">
        <v>1</v>
      </c>
      <c r="N324" s="198" t="s">
        <v>47</v>
      </c>
      <c r="O324" s="73"/>
      <c r="P324" s="199">
        <f>O324*H324</f>
        <v>0</v>
      </c>
      <c r="Q324" s="199">
        <v>0</v>
      </c>
      <c r="R324" s="199">
        <f>Q324*H324</f>
        <v>0</v>
      </c>
      <c r="S324" s="199">
        <v>0</v>
      </c>
      <c r="T324" s="20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1" t="s">
        <v>200</v>
      </c>
      <c r="AT324" s="201" t="s">
        <v>138</v>
      </c>
      <c r="AU324" s="201" t="s">
        <v>92</v>
      </c>
      <c r="AY324" s="18" t="s">
        <v>135</v>
      </c>
      <c r="BE324" s="202">
        <f>IF(N324="základní",J324,0)</f>
        <v>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18" t="s">
        <v>90</v>
      </c>
      <c r="BK324" s="202">
        <f>ROUND(I324*H324,2)</f>
        <v>0</v>
      </c>
      <c r="BL324" s="18" t="s">
        <v>200</v>
      </c>
      <c r="BM324" s="201" t="s">
        <v>614</v>
      </c>
    </row>
    <row r="325" spans="1:65" s="12" customFormat="1" ht="22.8" customHeight="1">
      <c r="B325" s="173"/>
      <c r="C325" s="174"/>
      <c r="D325" s="175" t="s">
        <v>81</v>
      </c>
      <c r="E325" s="187" t="s">
        <v>447</v>
      </c>
      <c r="F325" s="187" t="s">
        <v>448</v>
      </c>
      <c r="G325" s="174"/>
      <c r="H325" s="174"/>
      <c r="I325" s="177"/>
      <c r="J325" s="188">
        <f>BK325</f>
        <v>0</v>
      </c>
      <c r="K325" s="174"/>
      <c r="L325" s="179"/>
      <c r="M325" s="180"/>
      <c r="N325" s="181"/>
      <c r="O325" s="181"/>
      <c r="P325" s="182">
        <f>SUM(P326:P329)</f>
        <v>0</v>
      </c>
      <c r="Q325" s="181"/>
      <c r="R325" s="182">
        <f>SUM(R326:R329)</f>
        <v>5.4343099999999998E-2</v>
      </c>
      <c r="S325" s="181"/>
      <c r="T325" s="183">
        <f>SUM(T326:T329)</f>
        <v>0</v>
      </c>
      <c r="AR325" s="184" t="s">
        <v>92</v>
      </c>
      <c r="AT325" s="185" t="s">
        <v>81</v>
      </c>
      <c r="AU325" s="185" t="s">
        <v>90</v>
      </c>
      <c r="AY325" s="184" t="s">
        <v>135</v>
      </c>
      <c r="BK325" s="186">
        <f>SUM(BK326:BK329)</f>
        <v>0</v>
      </c>
    </row>
    <row r="326" spans="1:65" s="2" customFormat="1" ht="16.5" customHeight="1">
      <c r="A326" s="36"/>
      <c r="B326" s="37"/>
      <c r="C326" s="189" t="s">
        <v>437</v>
      </c>
      <c r="D326" s="189" t="s">
        <v>138</v>
      </c>
      <c r="E326" s="190" t="s">
        <v>450</v>
      </c>
      <c r="F326" s="191" t="s">
        <v>451</v>
      </c>
      <c r="G326" s="192" t="s">
        <v>141</v>
      </c>
      <c r="H326" s="193">
        <v>388.16500000000002</v>
      </c>
      <c r="I326" s="194"/>
      <c r="J326" s="195">
        <f>ROUND(I326*H326,2)</f>
        <v>0</v>
      </c>
      <c r="K326" s="196"/>
      <c r="L326" s="41"/>
      <c r="M326" s="197" t="s">
        <v>1</v>
      </c>
      <c r="N326" s="198" t="s">
        <v>47</v>
      </c>
      <c r="O326" s="73"/>
      <c r="P326" s="199">
        <f>O326*H326</f>
        <v>0</v>
      </c>
      <c r="Q326" s="199">
        <v>1.3999999999999999E-4</v>
      </c>
      <c r="R326" s="199">
        <f>Q326*H326</f>
        <v>5.4343099999999998E-2</v>
      </c>
      <c r="S326" s="199">
        <v>0</v>
      </c>
      <c r="T326" s="20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1" t="s">
        <v>200</v>
      </c>
      <c r="AT326" s="201" t="s">
        <v>138</v>
      </c>
      <c r="AU326" s="201" t="s">
        <v>92</v>
      </c>
      <c r="AY326" s="18" t="s">
        <v>135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18" t="s">
        <v>90</v>
      </c>
      <c r="BK326" s="202">
        <f>ROUND(I326*H326,2)</f>
        <v>0</v>
      </c>
      <c r="BL326" s="18" t="s">
        <v>200</v>
      </c>
      <c r="BM326" s="201" t="s">
        <v>615</v>
      </c>
    </row>
    <row r="327" spans="1:65" s="13" customFormat="1" ht="10.199999999999999">
      <c r="B327" s="203"/>
      <c r="C327" s="204"/>
      <c r="D327" s="205" t="s">
        <v>144</v>
      </c>
      <c r="E327" s="206" t="s">
        <v>1</v>
      </c>
      <c r="F327" s="207" t="s">
        <v>551</v>
      </c>
      <c r="G327" s="204"/>
      <c r="H327" s="206" t="s">
        <v>1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144</v>
      </c>
      <c r="AU327" s="213" t="s">
        <v>92</v>
      </c>
      <c r="AV327" s="13" t="s">
        <v>90</v>
      </c>
      <c r="AW327" s="13" t="s">
        <v>38</v>
      </c>
      <c r="AX327" s="13" t="s">
        <v>82</v>
      </c>
      <c r="AY327" s="213" t="s">
        <v>135</v>
      </c>
    </row>
    <row r="328" spans="1:65" s="14" customFormat="1" ht="20.399999999999999">
      <c r="B328" s="214"/>
      <c r="C328" s="215"/>
      <c r="D328" s="205" t="s">
        <v>144</v>
      </c>
      <c r="E328" s="216" t="s">
        <v>1</v>
      </c>
      <c r="F328" s="217" t="s">
        <v>616</v>
      </c>
      <c r="G328" s="215"/>
      <c r="H328" s="218">
        <v>388.16500000000002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144</v>
      </c>
      <c r="AU328" s="224" t="s">
        <v>92</v>
      </c>
      <c r="AV328" s="14" t="s">
        <v>92</v>
      </c>
      <c r="AW328" s="14" t="s">
        <v>38</v>
      </c>
      <c r="AX328" s="14" t="s">
        <v>90</v>
      </c>
      <c r="AY328" s="224" t="s">
        <v>135</v>
      </c>
    </row>
    <row r="329" spans="1:65" s="2" customFormat="1" ht="24.15" customHeight="1">
      <c r="A329" s="36"/>
      <c r="B329" s="37"/>
      <c r="C329" s="189" t="s">
        <v>443</v>
      </c>
      <c r="D329" s="189" t="s">
        <v>138</v>
      </c>
      <c r="E329" s="190" t="s">
        <v>455</v>
      </c>
      <c r="F329" s="191" t="s">
        <v>456</v>
      </c>
      <c r="G329" s="192" t="s">
        <v>161</v>
      </c>
      <c r="H329" s="193">
        <v>5.3999999999999999E-2</v>
      </c>
      <c r="I329" s="194"/>
      <c r="J329" s="195">
        <f>ROUND(I329*H329,2)</f>
        <v>0</v>
      </c>
      <c r="K329" s="196"/>
      <c r="L329" s="41"/>
      <c r="M329" s="197" t="s">
        <v>1</v>
      </c>
      <c r="N329" s="198" t="s">
        <v>47</v>
      </c>
      <c r="O329" s="73"/>
      <c r="P329" s="199">
        <f>O329*H329</f>
        <v>0</v>
      </c>
      <c r="Q329" s="199">
        <v>0</v>
      </c>
      <c r="R329" s="199">
        <f>Q329*H329</f>
        <v>0</v>
      </c>
      <c r="S329" s="199">
        <v>0</v>
      </c>
      <c r="T329" s="20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1" t="s">
        <v>200</v>
      </c>
      <c r="AT329" s="201" t="s">
        <v>138</v>
      </c>
      <c r="AU329" s="201" t="s">
        <v>92</v>
      </c>
      <c r="AY329" s="18" t="s">
        <v>135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8" t="s">
        <v>90</v>
      </c>
      <c r="BK329" s="202">
        <f>ROUND(I329*H329,2)</f>
        <v>0</v>
      </c>
      <c r="BL329" s="18" t="s">
        <v>200</v>
      </c>
      <c r="BM329" s="201" t="s">
        <v>617</v>
      </c>
    </row>
    <row r="330" spans="1:65" s="12" customFormat="1" ht="22.8" customHeight="1">
      <c r="B330" s="173"/>
      <c r="C330" s="174"/>
      <c r="D330" s="175" t="s">
        <v>81</v>
      </c>
      <c r="E330" s="187" t="s">
        <v>458</v>
      </c>
      <c r="F330" s="187" t="s">
        <v>459</v>
      </c>
      <c r="G330" s="174"/>
      <c r="H330" s="174"/>
      <c r="I330" s="177"/>
      <c r="J330" s="188">
        <f>BK330</f>
        <v>0</v>
      </c>
      <c r="K330" s="174"/>
      <c r="L330" s="179"/>
      <c r="M330" s="180"/>
      <c r="N330" s="181"/>
      <c r="O330" s="181"/>
      <c r="P330" s="182">
        <f>SUM(P331:P344)</f>
        <v>0</v>
      </c>
      <c r="Q330" s="181"/>
      <c r="R330" s="182">
        <f>SUM(R331:R344)</f>
        <v>6.4000000000000001E-2</v>
      </c>
      <c r="S330" s="181"/>
      <c r="T330" s="183">
        <f>SUM(T331:T344)</f>
        <v>5.4449999999999998E-2</v>
      </c>
      <c r="AR330" s="184" t="s">
        <v>92</v>
      </c>
      <c r="AT330" s="185" t="s">
        <v>81</v>
      </c>
      <c r="AU330" s="185" t="s">
        <v>90</v>
      </c>
      <c r="AY330" s="184" t="s">
        <v>135</v>
      </c>
      <c r="BK330" s="186">
        <f>SUM(BK331:BK344)</f>
        <v>0</v>
      </c>
    </row>
    <row r="331" spans="1:65" s="2" customFormat="1" ht="21.75" customHeight="1">
      <c r="A331" s="36"/>
      <c r="B331" s="37"/>
      <c r="C331" s="189" t="s">
        <v>449</v>
      </c>
      <c r="D331" s="189" t="s">
        <v>138</v>
      </c>
      <c r="E331" s="190" t="s">
        <v>466</v>
      </c>
      <c r="F331" s="191" t="s">
        <v>467</v>
      </c>
      <c r="G331" s="192" t="s">
        <v>141</v>
      </c>
      <c r="H331" s="193">
        <v>3.63</v>
      </c>
      <c r="I331" s="194"/>
      <c r="J331" s="195">
        <f>ROUND(I331*H331,2)</f>
        <v>0</v>
      </c>
      <c r="K331" s="196"/>
      <c r="L331" s="41"/>
      <c r="M331" s="197" t="s">
        <v>1</v>
      </c>
      <c r="N331" s="198" t="s">
        <v>47</v>
      </c>
      <c r="O331" s="73"/>
      <c r="P331" s="199">
        <f>O331*H331</f>
        <v>0</v>
      </c>
      <c r="Q331" s="199">
        <v>0</v>
      </c>
      <c r="R331" s="199">
        <f>Q331*H331</f>
        <v>0</v>
      </c>
      <c r="S331" s="199">
        <v>1.4999999999999999E-2</v>
      </c>
      <c r="T331" s="200">
        <f>S331*H331</f>
        <v>5.4449999999999998E-2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1" t="s">
        <v>200</v>
      </c>
      <c r="AT331" s="201" t="s">
        <v>138</v>
      </c>
      <c r="AU331" s="201" t="s">
        <v>92</v>
      </c>
      <c r="AY331" s="18" t="s">
        <v>135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18" t="s">
        <v>90</v>
      </c>
      <c r="BK331" s="202">
        <f>ROUND(I331*H331,2)</f>
        <v>0</v>
      </c>
      <c r="BL331" s="18" t="s">
        <v>200</v>
      </c>
      <c r="BM331" s="201" t="s">
        <v>618</v>
      </c>
    </row>
    <row r="332" spans="1:65" s="13" customFormat="1" ht="10.199999999999999">
      <c r="B332" s="203"/>
      <c r="C332" s="204"/>
      <c r="D332" s="205" t="s">
        <v>144</v>
      </c>
      <c r="E332" s="206" t="s">
        <v>1</v>
      </c>
      <c r="F332" s="207" t="s">
        <v>551</v>
      </c>
      <c r="G332" s="204"/>
      <c r="H332" s="206" t="s">
        <v>1</v>
      </c>
      <c r="I332" s="208"/>
      <c r="J332" s="204"/>
      <c r="K332" s="204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144</v>
      </c>
      <c r="AU332" s="213" t="s">
        <v>92</v>
      </c>
      <c r="AV332" s="13" t="s">
        <v>90</v>
      </c>
      <c r="AW332" s="13" t="s">
        <v>38</v>
      </c>
      <c r="AX332" s="13" t="s">
        <v>82</v>
      </c>
      <c r="AY332" s="213" t="s">
        <v>135</v>
      </c>
    </row>
    <row r="333" spans="1:65" s="14" customFormat="1" ht="10.199999999999999">
      <c r="B333" s="214"/>
      <c r="C333" s="215"/>
      <c r="D333" s="205" t="s">
        <v>144</v>
      </c>
      <c r="E333" s="216" t="s">
        <v>1</v>
      </c>
      <c r="F333" s="217" t="s">
        <v>619</v>
      </c>
      <c r="G333" s="215"/>
      <c r="H333" s="218">
        <v>3.63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144</v>
      </c>
      <c r="AU333" s="224" t="s">
        <v>92</v>
      </c>
      <c r="AV333" s="14" t="s">
        <v>92</v>
      </c>
      <c r="AW333" s="14" t="s">
        <v>38</v>
      </c>
      <c r="AX333" s="14" t="s">
        <v>90</v>
      </c>
      <c r="AY333" s="224" t="s">
        <v>135</v>
      </c>
    </row>
    <row r="334" spans="1:65" s="2" customFormat="1" ht="21.75" customHeight="1">
      <c r="A334" s="36"/>
      <c r="B334" s="37"/>
      <c r="C334" s="189" t="s">
        <v>454</v>
      </c>
      <c r="D334" s="189" t="s">
        <v>138</v>
      </c>
      <c r="E334" s="190" t="s">
        <v>476</v>
      </c>
      <c r="F334" s="191" t="s">
        <v>477</v>
      </c>
      <c r="G334" s="192" t="s">
        <v>233</v>
      </c>
      <c r="H334" s="193">
        <v>3</v>
      </c>
      <c r="I334" s="194"/>
      <c r="J334" s="195">
        <f>ROUND(I334*H334,2)</f>
        <v>0</v>
      </c>
      <c r="K334" s="196"/>
      <c r="L334" s="41"/>
      <c r="M334" s="197" t="s">
        <v>1</v>
      </c>
      <c r="N334" s="198" t="s">
        <v>47</v>
      </c>
      <c r="O334" s="73"/>
      <c r="P334" s="199">
        <f>O334*H334</f>
        <v>0</v>
      </c>
      <c r="Q334" s="199">
        <v>0</v>
      </c>
      <c r="R334" s="199">
        <f>Q334*H334</f>
        <v>0</v>
      </c>
      <c r="S334" s="199">
        <v>0</v>
      </c>
      <c r="T334" s="20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1" t="s">
        <v>200</v>
      </c>
      <c r="AT334" s="201" t="s">
        <v>138</v>
      </c>
      <c r="AU334" s="201" t="s">
        <v>92</v>
      </c>
      <c r="AY334" s="18" t="s">
        <v>135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8" t="s">
        <v>90</v>
      </c>
      <c r="BK334" s="202">
        <f>ROUND(I334*H334,2)</f>
        <v>0</v>
      </c>
      <c r="BL334" s="18" t="s">
        <v>200</v>
      </c>
      <c r="BM334" s="201" t="s">
        <v>620</v>
      </c>
    </row>
    <row r="335" spans="1:65" s="2" customFormat="1" ht="19.2">
      <c r="A335" s="36"/>
      <c r="B335" s="37"/>
      <c r="C335" s="38"/>
      <c r="D335" s="205" t="s">
        <v>170</v>
      </c>
      <c r="E335" s="38"/>
      <c r="F335" s="225" t="s">
        <v>479</v>
      </c>
      <c r="G335" s="38"/>
      <c r="H335" s="38"/>
      <c r="I335" s="226"/>
      <c r="J335" s="38"/>
      <c r="K335" s="38"/>
      <c r="L335" s="41"/>
      <c r="M335" s="227"/>
      <c r="N335" s="228"/>
      <c r="O335" s="73"/>
      <c r="P335" s="73"/>
      <c r="Q335" s="73"/>
      <c r="R335" s="73"/>
      <c r="S335" s="73"/>
      <c r="T335" s="74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8" t="s">
        <v>170</v>
      </c>
      <c r="AU335" s="18" t="s">
        <v>92</v>
      </c>
    </row>
    <row r="336" spans="1:65" s="13" customFormat="1" ht="10.199999999999999">
      <c r="B336" s="203"/>
      <c r="C336" s="204"/>
      <c r="D336" s="205" t="s">
        <v>144</v>
      </c>
      <c r="E336" s="206" t="s">
        <v>1</v>
      </c>
      <c r="F336" s="207" t="s">
        <v>501</v>
      </c>
      <c r="G336" s="204"/>
      <c r="H336" s="206" t="s">
        <v>1</v>
      </c>
      <c r="I336" s="208"/>
      <c r="J336" s="204"/>
      <c r="K336" s="204"/>
      <c r="L336" s="209"/>
      <c r="M336" s="210"/>
      <c r="N336" s="211"/>
      <c r="O336" s="211"/>
      <c r="P336" s="211"/>
      <c r="Q336" s="211"/>
      <c r="R336" s="211"/>
      <c r="S336" s="211"/>
      <c r="T336" s="212"/>
      <c r="AT336" s="213" t="s">
        <v>144</v>
      </c>
      <c r="AU336" s="213" t="s">
        <v>92</v>
      </c>
      <c r="AV336" s="13" t="s">
        <v>90</v>
      </c>
      <c r="AW336" s="13" t="s">
        <v>38</v>
      </c>
      <c r="AX336" s="13" t="s">
        <v>82</v>
      </c>
      <c r="AY336" s="213" t="s">
        <v>135</v>
      </c>
    </row>
    <row r="337" spans="1:65" s="14" customFormat="1" ht="10.199999999999999">
      <c r="B337" s="214"/>
      <c r="C337" s="215"/>
      <c r="D337" s="205" t="s">
        <v>144</v>
      </c>
      <c r="E337" s="216" t="s">
        <v>1</v>
      </c>
      <c r="F337" s="217" t="s">
        <v>621</v>
      </c>
      <c r="G337" s="215"/>
      <c r="H337" s="218">
        <v>3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144</v>
      </c>
      <c r="AU337" s="224" t="s">
        <v>92</v>
      </c>
      <c r="AV337" s="14" t="s">
        <v>92</v>
      </c>
      <c r="AW337" s="14" t="s">
        <v>38</v>
      </c>
      <c r="AX337" s="14" t="s">
        <v>90</v>
      </c>
      <c r="AY337" s="224" t="s">
        <v>135</v>
      </c>
    </row>
    <row r="338" spans="1:65" s="2" customFormat="1" ht="49.05" customHeight="1">
      <c r="A338" s="36"/>
      <c r="B338" s="37"/>
      <c r="C338" s="229" t="s">
        <v>460</v>
      </c>
      <c r="D338" s="229" t="s">
        <v>209</v>
      </c>
      <c r="E338" s="230" t="s">
        <v>482</v>
      </c>
      <c r="F338" s="231" t="s">
        <v>483</v>
      </c>
      <c r="G338" s="232" t="s">
        <v>233</v>
      </c>
      <c r="H338" s="233">
        <v>3</v>
      </c>
      <c r="I338" s="234"/>
      <c r="J338" s="235">
        <f>ROUND(I338*H338,2)</f>
        <v>0</v>
      </c>
      <c r="K338" s="236"/>
      <c r="L338" s="237"/>
      <c r="M338" s="238" t="s">
        <v>1</v>
      </c>
      <c r="N338" s="239" t="s">
        <v>47</v>
      </c>
      <c r="O338" s="73"/>
      <c r="P338" s="199">
        <f>O338*H338</f>
        <v>0</v>
      </c>
      <c r="Q338" s="199">
        <v>1.2999999999999999E-2</v>
      </c>
      <c r="R338" s="199">
        <f>Q338*H338</f>
        <v>3.9E-2</v>
      </c>
      <c r="S338" s="199">
        <v>0</v>
      </c>
      <c r="T338" s="20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1" t="s">
        <v>213</v>
      </c>
      <c r="AT338" s="201" t="s">
        <v>209</v>
      </c>
      <c r="AU338" s="201" t="s">
        <v>92</v>
      </c>
      <c r="AY338" s="18" t="s">
        <v>135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18" t="s">
        <v>90</v>
      </c>
      <c r="BK338" s="202">
        <f>ROUND(I338*H338,2)</f>
        <v>0</v>
      </c>
      <c r="BL338" s="18" t="s">
        <v>200</v>
      </c>
      <c r="BM338" s="201" t="s">
        <v>622</v>
      </c>
    </row>
    <row r="339" spans="1:65" s="13" customFormat="1" ht="10.199999999999999">
      <c r="B339" s="203"/>
      <c r="C339" s="204"/>
      <c r="D339" s="205" t="s">
        <v>144</v>
      </c>
      <c r="E339" s="206" t="s">
        <v>1</v>
      </c>
      <c r="F339" s="207" t="s">
        <v>501</v>
      </c>
      <c r="G339" s="204"/>
      <c r="H339" s="206" t="s">
        <v>1</v>
      </c>
      <c r="I339" s="208"/>
      <c r="J339" s="204"/>
      <c r="K339" s="204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144</v>
      </c>
      <c r="AU339" s="213" t="s">
        <v>92</v>
      </c>
      <c r="AV339" s="13" t="s">
        <v>90</v>
      </c>
      <c r="AW339" s="13" t="s">
        <v>38</v>
      </c>
      <c r="AX339" s="13" t="s">
        <v>82</v>
      </c>
      <c r="AY339" s="213" t="s">
        <v>135</v>
      </c>
    </row>
    <row r="340" spans="1:65" s="14" customFormat="1" ht="10.199999999999999">
      <c r="B340" s="214"/>
      <c r="C340" s="215"/>
      <c r="D340" s="205" t="s">
        <v>144</v>
      </c>
      <c r="E340" s="216" t="s">
        <v>1</v>
      </c>
      <c r="F340" s="217" t="s">
        <v>621</v>
      </c>
      <c r="G340" s="215"/>
      <c r="H340" s="218">
        <v>3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144</v>
      </c>
      <c r="AU340" s="224" t="s">
        <v>92</v>
      </c>
      <c r="AV340" s="14" t="s">
        <v>92</v>
      </c>
      <c r="AW340" s="14" t="s">
        <v>38</v>
      </c>
      <c r="AX340" s="14" t="s">
        <v>90</v>
      </c>
      <c r="AY340" s="224" t="s">
        <v>135</v>
      </c>
    </row>
    <row r="341" spans="1:65" s="2" customFormat="1" ht="37.799999999999997" customHeight="1">
      <c r="A341" s="36"/>
      <c r="B341" s="37"/>
      <c r="C341" s="189" t="s">
        <v>465</v>
      </c>
      <c r="D341" s="189" t="s">
        <v>138</v>
      </c>
      <c r="E341" s="190" t="s">
        <v>491</v>
      </c>
      <c r="F341" s="191" t="s">
        <v>623</v>
      </c>
      <c r="G341" s="192" t="s">
        <v>233</v>
      </c>
      <c r="H341" s="193">
        <v>1</v>
      </c>
      <c r="I341" s="194"/>
      <c r="J341" s="195">
        <f>ROUND(I341*H341,2)</f>
        <v>0</v>
      </c>
      <c r="K341" s="196"/>
      <c r="L341" s="41"/>
      <c r="M341" s="197" t="s">
        <v>1</v>
      </c>
      <c r="N341" s="198" t="s">
        <v>47</v>
      </c>
      <c r="O341" s="73"/>
      <c r="P341" s="199">
        <f>O341*H341</f>
        <v>0</v>
      </c>
      <c r="Q341" s="199">
        <v>2.5000000000000001E-2</v>
      </c>
      <c r="R341" s="199">
        <f>Q341*H341</f>
        <v>2.5000000000000001E-2</v>
      </c>
      <c r="S341" s="199">
        <v>0</v>
      </c>
      <c r="T341" s="20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1" t="s">
        <v>200</v>
      </c>
      <c r="AT341" s="201" t="s">
        <v>138</v>
      </c>
      <c r="AU341" s="201" t="s">
        <v>92</v>
      </c>
      <c r="AY341" s="18" t="s">
        <v>135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8" t="s">
        <v>90</v>
      </c>
      <c r="BK341" s="202">
        <f>ROUND(I341*H341,2)</f>
        <v>0</v>
      </c>
      <c r="BL341" s="18" t="s">
        <v>200</v>
      </c>
      <c r="BM341" s="201" t="s">
        <v>624</v>
      </c>
    </row>
    <row r="342" spans="1:65" s="13" customFormat="1" ht="10.199999999999999">
      <c r="B342" s="203"/>
      <c r="C342" s="204"/>
      <c r="D342" s="205" t="s">
        <v>144</v>
      </c>
      <c r="E342" s="206" t="s">
        <v>1</v>
      </c>
      <c r="F342" s="207" t="s">
        <v>501</v>
      </c>
      <c r="G342" s="204"/>
      <c r="H342" s="206" t="s">
        <v>1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144</v>
      </c>
      <c r="AU342" s="213" t="s">
        <v>92</v>
      </c>
      <c r="AV342" s="13" t="s">
        <v>90</v>
      </c>
      <c r="AW342" s="13" t="s">
        <v>38</v>
      </c>
      <c r="AX342" s="13" t="s">
        <v>82</v>
      </c>
      <c r="AY342" s="213" t="s">
        <v>135</v>
      </c>
    </row>
    <row r="343" spans="1:65" s="14" customFormat="1" ht="10.199999999999999">
      <c r="B343" s="214"/>
      <c r="C343" s="215"/>
      <c r="D343" s="205" t="s">
        <v>144</v>
      </c>
      <c r="E343" s="216" t="s">
        <v>1</v>
      </c>
      <c r="F343" s="217" t="s">
        <v>625</v>
      </c>
      <c r="G343" s="215"/>
      <c r="H343" s="218">
        <v>1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144</v>
      </c>
      <c r="AU343" s="224" t="s">
        <v>92</v>
      </c>
      <c r="AV343" s="14" t="s">
        <v>92</v>
      </c>
      <c r="AW343" s="14" t="s">
        <v>38</v>
      </c>
      <c r="AX343" s="14" t="s">
        <v>90</v>
      </c>
      <c r="AY343" s="224" t="s">
        <v>135</v>
      </c>
    </row>
    <row r="344" spans="1:65" s="2" customFormat="1" ht="24.15" customHeight="1">
      <c r="A344" s="36"/>
      <c r="B344" s="37"/>
      <c r="C344" s="189" t="s">
        <v>470</v>
      </c>
      <c r="D344" s="189" t="s">
        <v>138</v>
      </c>
      <c r="E344" s="190" t="s">
        <v>496</v>
      </c>
      <c r="F344" s="191" t="s">
        <v>497</v>
      </c>
      <c r="G344" s="192" t="s">
        <v>161</v>
      </c>
      <c r="H344" s="193">
        <v>6.4000000000000001E-2</v>
      </c>
      <c r="I344" s="194"/>
      <c r="J344" s="195">
        <f>ROUND(I344*H344,2)</f>
        <v>0</v>
      </c>
      <c r="K344" s="196"/>
      <c r="L344" s="41"/>
      <c r="M344" s="262" t="s">
        <v>1</v>
      </c>
      <c r="N344" s="263" t="s">
        <v>47</v>
      </c>
      <c r="O344" s="264"/>
      <c r="P344" s="265">
        <f>O344*H344</f>
        <v>0</v>
      </c>
      <c r="Q344" s="265">
        <v>0</v>
      </c>
      <c r="R344" s="265">
        <f>Q344*H344</f>
        <v>0</v>
      </c>
      <c r="S344" s="265">
        <v>0</v>
      </c>
      <c r="T344" s="26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01" t="s">
        <v>200</v>
      </c>
      <c r="AT344" s="201" t="s">
        <v>138</v>
      </c>
      <c r="AU344" s="201" t="s">
        <v>92</v>
      </c>
      <c r="AY344" s="18" t="s">
        <v>135</v>
      </c>
      <c r="BE344" s="202">
        <f>IF(N344="základní",J344,0)</f>
        <v>0</v>
      </c>
      <c r="BF344" s="202">
        <f>IF(N344="snížená",J344,0)</f>
        <v>0</v>
      </c>
      <c r="BG344" s="202">
        <f>IF(N344="zákl. přenesená",J344,0)</f>
        <v>0</v>
      </c>
      <c r="BH344" s="202">
        <f>IF(N344="sníž. přenesená",J344,0)</f>
        <v>0</v>
      </c>
      <c r="BI344" s="202">
        <f>IF(N344="nulová",J344,0)</f>
        <v>0</v>
      </c>
      <c r="BJ344" s="18" t="s">
        <v>90</v>
      </c>
      <c r="BK344" s="202">
        <f>ROUND(I344*H344,2)</f>
        <v>0</v>
      </c>
      <c r="BL344" s="18" t="s">
        <v>200</v>
      </c>
      <c r="BM344" s="201" t="s">
        <v>626</v>
      </c>
    </row>
    <row r="345" spans="1:65" s="2" customFormat="1" ht="6.9" customHeight="1">
      <c r="A345" s="36"/>
      <c r="B345" s="56"/>
      <c r="C345" s="57"/>
      <c r="D345" s="57"/>
      <c r="E345" s="57"/>
      <c r="F345" s="57"/>
      <c r="G345" s="57"/>
      <c r="H345" s="57"/>
      <c r="I345" s="57"/>
      <c r="J345" s="57"/>
      <c r="K345" s="57"/>
      <c r="L345" s="41"/>
      <c r="M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</row>
  </sheetData>
  <sheetProtection algorithmName="SHA-512" hashValue="SDNfZi1EGEO2FTUE/DTgpk5yWBIaykUwzVexVAFV9FKvRo1oHLbx2U3/2Gt+GbvKdcaPuvM0k51xL9RHSh68Lg==" saltValue="1yU2ZsW5TyS+fQbWmEswgTMDgPHE5O8mp+/ZeFG9FCh4HNsLWUYmGsK+IjBTsYOPZo5HrsTGb/3R0qFMw8DZ6Q==" spinCount="100000" sheet="1" objects="1" scenarios="1" formatColumns="0" formatRows="0" autoFilter="0"/>
  <autoFilter ref="C128:K34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98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92</v>
      </c>
    </row>
    <row r="4" spans="1:46" s="1" customFormat="1" ht="24.9" customHeight="1">
      <c r="B4" s="21"/>
      <c r="D4" s="112" t="s">
        <v>99</v>
      </c>
      <c r="L4" s="21"/>
      <c r="M4" s="113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4" t="s">
        <v>16</v>
      </c>
      <c r="L6" s="21"/>
    </row>
    <row r="7" spans="1:46" s="1" customFormat="1" ht="16.5" customHeight="1">
      <c r="B7" s="21"/>
      <c r="E7" s="311" t="str">
        <f>'Rekapitulace stavby'!K6</f>
        <v>Oprava části střechy budovy Gymnázia Dr. Emila Holuba Holice</v>
      </c>
      <c r="F7" s="312"/>
      <c r="G7" s="312"/>
      <c r="H7" s="312"/>
      <c r="L7" s="21"/>
    </row>
    <row r="8" spans="1:46" s="2" customFormat="1" ht="12" customHeight="1">
      <c r="A8" s="36"/>
      <c r="B8" s="41"/>
      <c r="C8" s="36"/>
      <c r="D8" s="114" t="s">
        <v>100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13" t="s">
        <v>627</v>
      </c>
      <c r="F9" s="314"/>
      <c r="G9" s="314"/>
      <c r="H9" s="314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0.199999999999999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4" t="s">
        <v>18</v>
      </c>
      <c r="E11" s="36"/>
      <c r="F11" s="115" t="s">
        <v>19</v>
      </c>
      <c r="G11" s="36"/>
      <c r="H11" s="36"/>
      <c r="I11" s="114" t="s">
        <v>20</v>
      </c>
      <c r="J11" s="11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4" t="s">
        <v>22</v>
      </c>
      <c r="E12" s="36"/>
      <c r="F12" s="115" t="s">
        <v>23</v>
      </c>
      <c r="G12" s="36"/>
      <c r="H12" s="36"/>
      <c r="I12" s="114" t="s">
        <v>24</v>
      </c>
      <c r="J12" s="116" t="str">
        <f>'Rekapitulace stavby'!AN8</f>
        <v>27. 4. 2022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4" t="s">
        <v>30</v>
      </c>
      <c r="E14" s="36"/>
      <c r="F14" s="36"/>
      <c r="G14" s="36"/>
      <c r="H14" s="36"/>
      <c r="I14" s="114" t="s">
        <v>31</v>
      </c>
      <c r="J14" s="115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15" t="s">
        <v>32</v>
      </c>
      <c r="F15" s="36"/>
      <c r="G15" s="36"/>
      <c r="H15" s="36"/>
      <c r="I15" s="114" t="s">
        <v>33</v>
      </c>
      <c r="J15" s="115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34</v>
      </c>
      <c r="E17" s="36"/>
      <c r="F17" s="36"/>
      <c r="G17" s="36"/>
      <c r="H17" s="36"/>
      <c r="I17" s="114" t="s">
        <v>31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15" t="str">
        <f>'Rekapitulace stavby'!E14</f>
        <v>Vyplň údaj</v>
      </c>
      <c r="F18" s="316"/>
      <c r="G18" s="316"/>
      <c r="H18" s="316"/>
      <c r="I18" s="114" t="s">
        <v>33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36</v>
      </c>
      <c r="E20" s="36"/>
      <c r="F20" s="36"/>
      <c r="G20" s="36"/>
      <c r="H20" s="36"/>
      <c r="I20" s="114" t="s">
        <v>31</v>
      </c>
      <c r="J20" s="115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5" t="s">
        <v>37</v>
      </c>
      <c r="F21" s="36"/>
      <c r="G21" s="36"/>
      <c r="H21" s="36"/>
      <c r="I21" s="114" t="s">
        <v>33</v>
      </c>
      <c r="J21" s="11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39</v>
      </c>
      <c r="E23" s="36"/>
      <c r="F23" s="36"/>
      <c r="G23" s="36"/>
      <c r="H23" s="36"/>
      <c r="I23" s="114" t="s">
        <v>31</v>
      </c>
      <c r="J23" s="11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5" t="str">
        <f>IF('Rekapitulace stavby'!E20="","",'Rekapitulace stavby'!E20)</f>
        <v xml:space="preserve"> </v>
      </c>
      <c r="F24" s="36"/>
      <c r="G24" s="36"/>
      <c r="H24" s="36"/>
      <c r="I24" s="114" t="s">
        <v>33</v>
      </c>
      <c r="J24" s="11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41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17" t="s">
        <v>1</v>
      </c>
      <c r="F27" s="317"/>
      <c r="G27" s="317"/>
      <c r="H27" s="31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42</v>
      </c>
      <c r="E30" s="36"/>
      <c r="F30" s="36"/>
      <c r="G30" s="36"/>
      <c r="H30" s="36"/>
      <c r="I30" s="36"/>
      <c r="J30" s="122">
        <f>ROUND(J121,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3" t="s">
        <v>44</v>
      </c>
      <c r="G32" s="36"/>
      <c r="H32" s="36"/>
      <c r="I32" s="123" t="s">
        <v>43</v>
      </c>
      <c r="J32" s="123" t="s">
        <v>45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4" t="s">
        <v>46</v>
      </c>
      <c r="E33" s="114" t="s">
        <v>47</v>
      </c>
      <c r="F33" s="125">
        <f>ROUND((SUM(BE121:BE136)),  2)</f>
        <v>0</v>
      </c>
      <c r="G33" s="36"/>
      <c r="H33" s="36"/>
      <c r="I33" s="126">
        <v>0.21</v>
      </c>
      <c r="J33" s="125">
        <f>ROUND(((SUM(BE121:BE136))*I33),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4" t="s">
        <v>48</v>
      </c>
      <c r="F34" s="125">
        <f>ROUND((SUM(BF121:BF136)),  2)</f>
        <v>0</v>
      </c>
      <c r="G34" s="36"/>
      <c r="H34" s="36"/>
      <c r="I34" s="126">
        <v>0.15</v>
      </c>
      <c r="J34" s="125">
        <f>ROUND(((SUM(BF121:BF136))*I34),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14" t="s">
        <v>49</v>
      </c>
      <c r="F35" s="125">
        <f>ROUND((SUM(BG121:BG136)),  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4" t="s">
        <v>50</v>
      </c>
      <c r="F36" s="125">
        <f>ROUND((SUM(BH121:BH136)),  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4" t="s">
        <v>51</v>
      </c>
      <c r="F37" s="125">
        <f>ROUND((SUM(BI121:BI136)),  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52</v>
      </c>
      <c r="E39" s="129"/>
      <c r="F39" s="129"/>
      <c r="G39" s="130" t="s">
        <v>53</v>
      </c>
      <c r="H39" s="131" t="s">
        <v>54</v>
      </c>
      <c r="I39" s="129"/>
      <c r="J39" s="132">
        <f>SUM(J30:J37)</f>
        <v>0</v>
      </c>
      <c r="K39" s="133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3"/>
      <c r="D50" s="134" t="s">
        <v>55</v>
      </c>
      <c r="E50" s="135"/>
      <c r="F50" s="135"/>
      <c r="G50" s="134" t="s">
        <v>56</v>
      </c>
      <c r="H50" s="135"/>
      <c r="I50" s="135"/>
      <c r="J50" s="135"/>
      <c r="K50" s="135"/>
      <c r="L50" s="53"/>
    </row>
    <row r="51" spans="1:31" ht="10.199999999999999">
      <c r="B51" s="21"/>
      <c r="L51" s="21"/>
    </row>
    <row r="52" spans="1:31" ht="10.199999999999999">
      <c r="B52" s="21"/>
      <c r="L52" s="21"/>
    </row>
    <row r="53" spans="1:31" ht="10.199999999999999">
      <c r="B53" s="21"/>
      <c r="L53" s="21"/>
    </row>
    <row r="54" spans="1:31" ht="10.199999999999999">
      <c r="B54" s="21"/>
      <c r="L54" s="21"/>
    </row>
    <row r="55" spans="1:31" ht="10.199999999999999">
      <c r="B55" s="21"/>
      <c r="L55" s="21"/>
    </row>
    <row r="56" spans="1:31" ht="10.199999999999999">
      <c r="B56" s="21"/>
      <c r="L56" s="21"/>
    </row>
    <row r="57" spans="1:31" ht="10.199999999999999">
      <c r="B57" s="21"/>
      <c r="L57" s="21"/>
    </row>
    <row r="58" spans="1:31" ht="10.199999999999999">
      <c r="B58" s="21"/>
      <c r="L58" s="21"/>
    </row>
    <row r="59" spans="1:31" ht="10.199999999999999">
      <c r="B59" s="21"/>
      <c r="L59" s="21"/>
    </row>
    <row r="60" spans="1:31" ht="10.199999999999999">
      <c r="B60" s="21"/>
      <c r="L60" s="21"/>
    </row>
    <row r="61" spans="1:31" s="2" customFormat="1" ht="13.2">
      <c r="A61" s="36"/>
      <c r="B61" s="41"/>
      <c r="C61" s="36"/>
      <c r="D61" s="136" t="s">
        <v>57</v>
      </c>
      <c r="E61" s="137"/>
      <c r="F61" s="138" t="s">
        <v>58</v>
      </c>
      <c r="G61" s="136" t="s">
        <v>57</v>
      </c>
      <c r="H61" s="137"/>
      <c r="I61" s="137"/>
      <c r="J61" s="139" t="s">
        <v>58</v>
      </c>
      <c r="K61" s="137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0.199999999999999">
      <c r="B62" s="21"/>
      <c r="L62" s="21"/>
    </row>
    <row r="63" spans="1:31" ht="10.199999999999999">
      <c r="B63" s="21"/>
      <c r="L63" s="21"/>
    </row>
    <row r="64" spans="1:31" ht="10.199999999999999">
      <c r="B64" s="21"/>
      <c r="L64" s="21"/>
    </row>
    <row r="65" spans="1:31" s="2" customFormat="1" ht="13.2">
      <c r="A65" s="36"/>
      <c r="B65" s="41"/>
      <c r="C65" s="36"/>
      <c r="D65" s="134" t="s">
        <v>59</v>
      </c>
      <c r="E65" s="140"/>
      <c r="F65" s="140"/>
      <c r="G65" s="134" t="s">
        <v>60</v>
      </c>
      <c r="H65" s="140"/>
      <c r="I65" s="140"/>
      <c r="J65" s="140"/>
      <c r="K65" s="14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0.199999999999999">
      <c r="B66" s="21"/>
      <c r="L66" s="21"/>
    </row>
    <row r="67" spans="1:31" ht="10.199999999999999">
      <c r="B67" s="21"/>
      <c r="L67" s="21"/>
    </row>
    <row r="68" spans="1:31" ht="10.199999999999999">
      <c r="B68" s="21"/>
      <c r="L68" s="21"/>
    </row>
    <row r="69" spans="1:31" ht="10.199999999999999">
      <c r="B69" s="21"/>
      <c r="L69" s="21"/>
    </row>
    <row r="70" spans="1:31" ht="10.199999999999999">
      <c r="B70" s="21"/>
      <c r="L70" s="21"/>
    </row>
    <row r="71" spans="1:31" ht="10.199999999999999">
      <c r="B71" s="21"/>
      <c r="L71" s="21"/>
    </row>
    <row r="72" spans="1:31" ht="10.199999999999999">
      <c r="B72" s="21"/>
      <c r="L72" s="21"/>
    </row>
    <row r="73" spans="1:31" ht="10.199999999999999">
      <c r="B73" s="21"/>
      <c r="L73" s="21"/>
    </row>
    <row r="74" spans="1:31" ht="10.199999999999999">
      <c r="B74" s="21"/>
      <c r="L74" s="21"/>
    </row>
    <row r="75" spans="1:31" ht="10.199999999999999">
      <c r="B75" s="21"/>
      <c r="L75" s="21"/>
    </row>
    <row r="76" spans="1:31" s="2" customFormat="1" ht="13.2">
      <c r="A76" s="36"/>
      <c r="B76" s="41"/>
      <c r="C76" s="36"/>
      <c r="D76" s="136" t="s">
        <v>57</v>
      </c>
      <c r="E76" s="137"/>
      <c r="F76" s="138" t="s">
        <v>58</v>
      </c>
      <c r="G76" s="136" t="s">
        <v>57</v>
      </c>
      <c r="H76" s="137"/>
      <c r="I76" s="137"/>
      <c r="J76" s="139" t="s">
        <v>58</v>
      </c>
      <c r="K76" s="137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" customHeight="1">
      <c r="A81" s="36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" customHeight="1">
      <c r="A82" s="36"/>
      <c r="B82" s="37"/>
      <c r="C82" s="24" t="s">
        <v>102</v>
      </c>
      <c r="D82" s="38"/>
      <c r="E82" s="38"/>
      <c r="F82" s="38"/>
      <c r="G82" s="38"/>
      <c r="H82" s="38"/>
      <c r="I82" s="38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>
      <c r="A85" s="36"/>
      <c r="B85" s="37"/>
      <c r="C85" s="38"/>
      <c r="D85" s="38"/>
      <c r="E85" s="318" t="str">
        <f>E7</f>
        <v>Oprava části střechy budovy Gymnázia Dr. Emila Holuba Holice</v>
      </c>
      <c r="F85" s="319"/>
      <c r="G85" s="319"/>
      <c r="H85" s="319"/>
      <c r="I85" s="38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100</v>
      </c>
      <c r="D86" s="38"/>
      <c r="E86" s="38"/>
      <c r="F86" s="38"/>
      <c r="G86" s="38"/>
      <c r="H86" s="38"/>
      <c r="I86" s="38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289" t="str">
        <f>E9</f>
        <v>VRN - Vedlejší rozpočtové náklady</v>
      </c>
      <c r="F87" s="320"/>
      <c r="G87" s="320"/>
      <c r="H87" s="320"/>
      <c r="I87" s="38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22</v>
      </c>
      <c r="D89" s="38"/>
      <c r="E89" s="38"/>
      <c r="F89" s="28" t="str">
        <f>F12</f>
        <v>Na Mušce 1110, 53401 Holice</v>
      </c>
      <c r="G89" s="38"/>
      <c r="H89" s="38"/>
      <c r="I89" s="30" t="s">
        <v>24</v>
      </c>
      <c r="J89" s="68" t="str">
        <f>IF(J12="","",J12)</f>
        <v>27. 4. 2022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15.15" customHeight="1">
      <c r="A91" s="36"/>
      <c r="B91" s="37"/>
      <c r="C91" s="30" t="s">
        <v>30</v>
      </c>
      <c r="D91" s="38"/>
      <c r="E91" s="38"/>
      <c r="F91" s="28" t="str">
        <f>E15</f>
        <v>Pardubický kraj</v>
      </c>
      <c r="G91" s="38"/>
      <c r="H91" s="38"/>
      <c r="I91" s="30" t="s">
        <v>36</v>
      </c>
      <c r="J91" s="34" t="str">
        <f>E21</f>
        <v>AZ Optimal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15" customHeight="1">
      <c r="A92" s="36"/>
      <c r="B92" s="37"/>
      <c r="C92" s="30" t="s">
        <v>34</v>
      </c>
      <c r="D92" s="38"/>
      <c r="E92" s="38"/>
      <c r="F92" s="28" t="str">
        <f>IF(E18="","",E18)</f>
        <v>Vyplň údaj</v>
      </c>
      <c r="G92" s="38"/>
      <c r="H92" s="38"/>
      <c r="I92" s="30" t="s">
        <v>39</v>
      </c>
      <c r="J92" s="34" t="str">
        <f>E24</f>
        <v xml:space="preserve"> 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45" t="s">
        <v>103</v>
      </c>
      <c r="D94" s="146"/>
      <c r="E94" s="146"/>
      <c r="F94" s="146"/>
      <c r="G94" s="146"/>
      <c r="H94" s="146"/>
      <c r="I94" s="146"/>
      <c r="J94" s="147" t="s">
        <v>104</v>
      </c>
      <c r="K94" s="14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48" t="s">
        <v>105</v>
      </c>
      <c r="D96" s="38"/>
      <c r="E96" s="38"/>
      <c r="F96" s="38"/>
      <c r="G96" s="38"/>
      <c r="H96" s="38"/>
      <c r="I96" s="38"/>
      <c r="J96" s="86">
        <f>J121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106</v>
      </c>
    </row>
    <row r="97" spans="1:31" s="9" customFormat="1" ht="24.9" customHeight="1">
      <c r="B97" s="149"/>
      <c r="C97" s="150"/>
      <c r="D97" s="151" t="s">
        <v>627</v>
      </c>
      <c r="E97" s="152"/>
      <c r="F97" s="152"/>
      <c r="G97" s="152"/>
      <c r="H97" s="152"/>
      <c r="I97" s="152"/>
      <c r="J97" s="153">
        <f>J122</f>
        <v>0</v>
      </c>
      <c r="K97" s="150"/>
      <c r="L97" s="154"/>
    </row>
    <row r="98" spans="1:31" s="10" customFormat="1" ht="19.95" customHeight="1">
      <c r="B98" s="155"/>
      <c r="C98" s="156"/>
      <c r="D98" s="157" t="s">
        <v>628</v>
      </c>
      <c r="E98" s="158"/>
      <c r="F98" s="158"/>
      <c r="G98" s="158"/>
      <c r="H98" s="158"/>
      <c r="I98" s="158"/>
      <c r="J98" s="159">
        <f>J123</f>
        <v>0</v>
      </c>
      <c r="K98" s="156"/>
      <c r="L98" s="160"/>
    </row>
    <row r="99" spans="1:31" s="10" customFormat="1" ht="19.95" customHeight="1">
      <c r="B99" s="155"/>
      <c r="C99" s="156"/>
      <c r="D99" s="157" t="s">
        <v>629</v>
      </c>
      <c r="E99" s="158"/>
      <c r="F99" s="158"/>
      <c r="G99" s="158"/>
      <c r="H99" s="158"/>
      <c r="I99" s="158"/>
      <c r="J99" s="159">
        <f>J126</f>
        <v>0</v>
      </c>
      <c r="K99" s="156"/>
      <c r="L99" s="160"/>
    </row>
    <row r="100" spans="1:31" s="10" customFormat="1" ht="19.95" customHeight="1">
      <c r="B100" s="155"/>
      <c r="C100" s="156"/>
      <c r="D100" s="157" t="s">
        <v>630</v>
      </c>
      <c r="E100" s="158"/>
      <c r="F100" s="158"/>
      <c r="G100" s="158"/>
      <c r="H100" s="158"/>
      <c r="I100" s="158"/>
      <c r="J100" s="159">
        <f>J129</f>
        <v>0</v>
      </c>
      <c r="K100" s="156"/>
      <c r="L100" s="160"/>
    </row>
    <row r="101" spans="1:31" s="10" customFormat="1" ht="19.95" customHeight="1">
      <c r="B101" s="155"/>
      <c r="C101" s="156"/>
      <c r="D101" s="157" t="s">
        <v>631</v>
      </c>
      <c r="E101" s="158"/>
      <c r="F101" s="158"/>
      <c r="G101" s="158"/>
      <c r="H101" s="158"/>
      <c r="I101" s="158"/>
      <c r="J101" s="159">
        <f>J134</f>
        <v>0</v>
      </c>
      <c r="K101" s="156"/>
      <c r="L101" s="160"/>
    </row>
    <row r="102" spans="1:31" s="2" customFormat="1" ht="21.7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" customHeight="1">
      <c r="A103" s="36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" customHeight="1">
      <c r="A107" s="36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" customHeight="1">
      <c r="A108" s="36"/>
      <c r="B108" s="37"/>
      <c r="C108" s="24" t="s">
        <v>120</v>
      </c>
      <c r="D108" s="38"/>
      <c r="E108" s="38"/>
      <c r="F108" s="38"/>
      <c r="G108" s="38"/>
      <c r="H108" s="38"/>
      <c r="I108" s="38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318" t="str">
        <f>E7</f>
        <v>Oprava části střechy budovy Gymnázia Dr. Emila Holuba Holice</v>
      </c>
      <c r="F111" s="319"/>
      <c r="G111" s="319"/>
      <c r="H111" s="319"/>
      <c r="I111" s="38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100</v>
      </c>
      <c r="D112" s="38"/>
      <c r="E112" s="38"/>
      <c r="F112" s="38"/>
      <c r="G112" s="38"/>
      <c r="H112" s="38"/>
      <c r="I112" s="38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6.5" customHeight="1">
      <c r="A113" s="36"/>
      <c r="B113" s="37"/>
      <c r="C113" s="38"/>
      <c r="D113" s="38"/>
      <c r="E113" s="289" t="str">
        <f>E9</f>
        <v>VRN - Vedlejší rozpočtové náklady</v>
      </c>
      <c r="F113" s="320"/>
      <c r="G113" s="320"/>
      <c r="H113" s="320"/>
      <c r="I113" s="38"/>
      <c r="J113" s="38"/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12" customHeight="1">
      <c r="A115" s="36"/>
      <c r="B115" s="37"/>
      <c r="C115" s="30" t="s">
        <v>22</v>
      </c>
      <c r="D115" s="38"/>
      <c r="E115" s="38"/>
      <c r="F115" s="28" t="str">
        <f>F12</f>
        <v>Na Mušce 1110, 53401 Holice</v>
      </c>
      <c r="G115" s="38"/>
      <c r="H115" s="38"/>
      <c r="I115" s="30" t="s">
        <v>24</v>
      </c>
      <c r="J115" s="68" t="str">
        <f>IF(J12="","",J12)</f>
        <v>27. 4. 2022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6.9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5.15" customHeight="1">
      <c r="A117" s="36"/>
      <c r="B117" s="37"/>
      <c r="C117" s="30" t="s">
        <v>30</v>
      </c>
      <c r="D117" s="38"/>
      <c r="E117" s="38"/>
      <c r="F117" s="28" t="str">
        <f>E15</f>
        <v>Pardubický kraj</v>
      </c>
      <c r="G117" s="38"/>
      <c r="H117" s="38"/>
      <c r="I117" s="30" t="s">
        <v>36</v>
      </c>
      <c r="J117" s="34" t="str">
        <f>E21</f>
        <v>AZ Optimal</v>
      </c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2" customFormat="1" ht="15.15" customHeight="1">
      <c r="A118" s="36"/>
      <c r="B118" s="37"/>
      <c r="C118" s="30" t="s">
        <v>34</v>
      </c>
      <c r="D118" s="38"/>
      <c r="E118" s="38"/>
      <c r="F118" s="28" t="str">
        <f>IF(E18="","",E18)</f>
        <v>Vyplň údaj</v>
      </c>
      <c r="G118" s="38"/>
      <c r="H118" s="38"/>
      <c r="I118" s="30" t="s">
        <v>39</v>
      </c>
      <c r="J118" s="34" t="str">
        <f>E24</f>
        <v xml:space="preserve"> </v>
      </c>
      <c r="K118" s="38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65" s="2" customFormat="1" ht="10.3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65" s="11" customFormat="1" ht="29.25" customHeight="1">
      <c r="A120" s="161"/>
      <c r="B120" s="162"/>
      <c r="C120" s="163" t="s">
        <v>121</v>
      </c>
      <c r="D120" s="164" t="s">
        <v>67</v>
      </c>
      <c r="E120" s="164" t="s">
        <v>63</v>
      </c>
      <c r="F120" s="164" t="s">
        <v>64</v>
      </c>
      <c r="G120" s="164" t="s">
        <v>122</v>
      </c>
      <c r="H120" s="164" t="s">
        <v>123</v>
      </c>
      <c r="I120" s="164" t="s">
        <v>124</v>
      </c>
      <c r="J120" s="165" t="s">
        <v>104</v>
      </c>
      <c r="K120" s="166" t="s">
        <v>125</v>
      </c>
      <c r="L120" s="167"/>
      <c r="M120" s="77" t="s">
        <v>1</v>
      </c>
      <c r="N120" s="78" t="s">
        <v>46</v>
      </c>
      <c r="O120" s="78" t="s">
        <v>126</v>
      </c>
      <c r="P120" s="78" t="s">
        <v>127</v>
      </c>
      <c r="Q120" s="78" t="s">
        <v>128</v>
      </c>
      <c r="R120" s="78" t="s">
        <v>129</v>
      </c>
      <c r="S120" s="78" t="s">
        <v>130</v>
      </c>
      <c r="T120" s="79" t="s">
        <v>131</v>
      </c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</row>
    <row r="121" spans="1:65" s="2" customFormat="1" ht="22.8" customHeight="1">
      <c r="A121" s="36"/>
      <c r="B121" s="37"/>
      <c r="C121" s="84" t="s">
        <v>132</v>
      </c>
      <c r="D121" s="38"/>
      <c r="E121" s="38"/>
      <c r="F121" s="38"/>
      <c r="G121" s="38"/>
      <c r="H121" s="38"/>
      <c r="I121" s="38"/>
      <c r="J121" s="168">
        <f>BK121</f>
        <v>0</v>
      </c>
      <c r="K121" s="38"/>
      <c r="L121" s="41"/>
      <c r="M121" s="80"/>
      <c r="N121" s="169"/>
      <c r="O121" s="81"/>
      <c r="P121" s="170">
        <f>P122</f>
        <v>0</v>
      </c>
      <c r="Q121" s="81"/>
      <c r="R121" s="170">
        <f>R122</f>
        <v>0</v>
      </c>
      <c r="S121" s="81"/>
      <c r="T121" s="171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81</v>
      </c>
      <c r="AU121" s="18" t="s">
        <v>106</v>
      </c>
      <c r="BK121" s="172">
        <f>BK122</f>
        <v>0</v>
      </c>
    </row>
    <row r="122" spans="1:65" s="12" customFormat="1" ht="25.95" customHeight="1">
      <c r="B122" s="173"/>
      <c r="C122" s="174"/>
      <c r="D122" s="175" t="s">
        <v>81</v>
      </c>
      <c r="E122" s="176" t="s">
        <v>96</v>
      </c>
      <c r="F122" s="176" t="s">
        <v>97</v>
      </c>
      <c r="G122" s="174"/>
      <c r="H122" s="174"/>
      <c r="I122" s="177"/>
      <c r="J122" s="178">
        <f>BK122</f>
        <v>0</v>
      </c>
      <c r="K122" s="174"/>
      <c r="L122" s="179"/>
      <c r="M122" s="180"/>
      <c r="N122" s="181"/>
      <c r="O122" s="181"/>
      <c r="P122" s="182">
        <f>P123+P126+P129+P134</f>
        <v>0</v>
      </c>
      <c r="Q122" s="181"/>
      <c r="R122" s="182">
        <f>R123+R126+R129+R134</f>
        <v>0</v>
      </c>
      <c r="S122" s="181"/>
      <c r="T122" s="183">
        <f>T123+T126+T129+T134</f>
        <v>0</v>
      </c>
      <c r="AR122" s="184" t="s">
        <v>163</v>
      </c>
      <c r="AT122" s="185" t="s">
        <v>81</v>
      </c>
      <c r="AU122" s="185" t="s">
        <v>82</v>
      </c>
      <c r="AY122" s="184" t="s">
        <v>135</v>
      </c>
      <c r="BK122" s="186">
        <f>BK123+BK126+BK129+BK134</f>
        <v>0</v>
      </c>
    </row>
    <row r="123" spans="1:65" s="12" customFormat="1" ht="22.8" customHeight="1">
      <c r="B123" s="173"/>
      <c r="C123" s="174"/>
      <c r="D123" s="175" t="s">
        <v>81</v>
      </c>
      <c r="E123" s="187" t="s">
        <v>632</v>
      </c>
      <c r="F123" s="187" t="s">
        <v>633</v>
      </c>
      <c r="G123" s="174"/>
      <c r="H123" s="174"/>
      <c r="I123" s="177"/>
      <c r="J123" s="188">
        <f>BK123</f>
        <v>0</v>
      </c>
      <c r="K123" s="174"/>
      <c r="L123" s="179"/>
      <c r="M123" s="180"/>
      <c r="N123" s="181"/>
      <c r="O123" s="181"/>
      <c r="P123" s="182">
        <f>SUM(P124:P125)</f>
        <v>0</v>
      </c>
      <c r="Q123" s="181"/>
      <c r="R123" s="182">
        <f>SUM(R124:R125)</f>
        <v>0</v>
      </c>
      <c r="S123" s="181"/>
      <c r="T123" s="183">
        <f>SUM(T124:T125)</f>
        <v>0</v>
      </c>
      <c r="AR123" s="184" t="s">
        <v>163</v>
      </c>
      <c r="AT123" s="185" t="s">
        <v>81</v>
      </c>
      <c r="AU123" s="185" t="s">
        <v>90</v>
      </c>
      <c r="AY123" s="184" t="s">
        <v>135</v>
      </c>
      <c r="BK123" s="186">
        <f>SUM(BK124:BK125)</f>
        <v>0</v>
      </c>
    </row>
    <row r="124" spans="1:65" s="2" customFormat="1" ht="16.5" customHeight="1">
      <c r="A124" s="36"/>
      <c r="B124" s="37"/>
      <c r="C124" s="189" t="s">
        <v>90</v>
      </c>
      <c r="D124" s="189" t="s">
        <v>138</v>
      </c>
      <c r="E124" s="190" t="s">
        <v>634</v>
      </c>
      <c r="F124" s="191" t="s">
        <v>635</v>
      </c>
      <c r="G124" s="192" t="s">
        <v>636</v>
      </c>
      <c r="H124" s="193">
        <v>1</v>
      </c>
      <c r="I124" s="194"/>
      <c r="J124" s="195">
        <f>ROUND(I124*H124,2)</f>
        <v>0</v>
      </c>
      <c r="K124" s="196"/>
      <c r="L124" s="41"/>
      <c r="M124" s="197" t="s">
        <v>1</v>
      </c>
      <c r="N124" s="198" t="s">
        <v>47</v>
      </c>
      <c r="O124" s="73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1" t="s">
        <v>637</v>
      </c>
      <c r="AT124" s="201" t="s">
        <v>138</v>
      </c>
      <c r="AU124" s="201" t="s">
        <v>92</v>
      </c>
      <c r="AY124" s="18" t="s">
        <v>135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90</v>
      </c>
      <c r="BK124" s="202">
        <f>ROUND(I124*H124,2)</f>
        <v>0</v>
      </c>
      <c r="BL124" s="18" t="s">
        <v>637</v>
      </c>
      <c r="BM124" s="201" t="s">
        <v>638</v>
      </c>
    </row>
    <row r="125" spans="1:65" s="14" customFormat="1" ht="10.199999999999999">
      <c r="B125" s="214"/>
      <c r="C125" s="215"/>
      <c r="D125" s="205" t="s">
        <v>144</v>
      </c>
      <c r="E125" s="216" t="s">
        <v>1</v>
      </c>
      <c r="F125" s="217" t="s">
        <v>639</v>
      </c>
      <c r="G125" s="215"/>
      <c r="H125" s="218">
        <v>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144</v>
      </c>
      <c r="AU125" s="224" t="s">
        <v>92</v>
      </c>
      <c r="AV125" s="14" t="s">
        <v>92</v>
      </c>
      <c r="AW125" s="14" t="s">
        <v>38</v>
      </c>
      <c r="AX125" s="14" t="s">
        <v>90</v>
      </c>
      <c r="AY125" s="224" t="s">
        <v>135</v>
      </c>
    </row>
    <row r="126" spans="1:65" s="12" customFormat="1" ht="22.8" customHeight="1">
      <c r="B126" s="173"/>
      <c r="C126" s="174"/>
      <c r="D126" s="175" t="s">
        <v>81</v>
      </c>
      <c r="E126" s="187" t="s">
        <v>640</v>
      </c>
      <c r="F126" s="187" t="s">
        <v>641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SUM(P127:P128)</f>
        <v>0</v>
      </c>
      <c r="Q126" s="181"/>
      <c r="R126" s="182">
        <f>SUM(R127:R128)</f>
        <v>0</v>
      </c>
      <c r="S126" s="181"/>
      <c r="T126" s="183">
        <f>SUM(T127:T128)</f>
        <v>0</v>
      </c>
      <c r="AR126" s="184" t="s">
        <v>163</v>
      </c>
      <c r="AT126" s="185" t="s">
        <v>81</v>
      </c>
      <c r="AU126" s="185" t="s">
        <v>90</v>
      </c>
      <c r="AY126" s="184" t="s">
        <v>135</v>
      </c>
      <c r="BK126" s="186">
        <f>SUM(BK127:BK128)</f>
        <v>0</v>
      </c>
    </row>
    <row r="127" spans="1:65" s="2" customFormat="1" ht="16.5" customHeight="1">
      <c r="A127" s="36"/>
      <c r="B127" s="37"/>
      <c r="C127" s="189" t="s">
        <v>92</v>
      </c>
      <c r="D127" s="189" t="s">
        <v>138</v>
      </c>
      <c r="E127" s="190" t="s">
        <v>642</v>
      </c>
      <c r="F127" s="191" t="s">
        <v>641</v>
      </c>
      <c r="G127" s="192" t="s">
        <v>636</v>
      </c>
      <c r="H127" s="193">
        <v>1</v>
      </c>
      <c r="I127" s="194"/>
      <c r="J127" s="195">
        <f>ROUND(I127*H127,2)</f>
        <v>0</v>
      </c>
      <c r="K127" s="196"/>
      <c r="L127" s="41"/>
      <c r="M127" s="197" t="s">
        <v>1</v>
      </c>
      <c r="N127" s="198" t="s">
        <v>47</v>
      </c>
      <c r="O127" s="73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637</v>
      </c>
      <c r="AT127" s="201" t="s">
        <v>138</v>
      </c>
      <c r="AU127" s="201" t="s">
        <v>92</v>
      </c>
      <c r="AY127" s="18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90</v>
      </c>
      <c r="BK127" s="202">
        <f>ROUND(I127*H127,2)</f>
        <v>0</v>
      </c>
      <c r="BL127" s="18" t="s">
        <v>637</v>
      </c>
      <c r="BM127" s="201" t="s">
        <v>643</v>
      </c>
    </row>
    <row r="128" spans="1:65" s="2" customFormat="1" ht="182.4">
      <c r="A128" s="36"/>
      <c r="B128" s="37"/>
      <c r="C128" s="38"/>
      <c r="D128" s="205" t="s">
        <v>170</v>
      </c>
      <c r="E128" s="38"/>
      <c r="F128" s="225" t="s">
        <v>644</v>
      </c>
      <c r="G128" s="38"/>
      <c r="H128" s="38"/>
      <c r="I128" s="226"/>
      <c r="J128" s="38"/>
      <c r="K128" s="38"/>
      <c r="L128" s="41"/>
      <c r="M128" s="227"/>
      <c r="N128" s="228"/>
      <c r="O128" s="73"/>
      <c r="P128" s="73"/>
      <c r="Q128" s="73"/>
      <c r="R128" s="73"/>
      <c r="S128" s="73"/>
      <c r="T128" s="74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170</v>
      </c>
      <c r="AU128" s="18" t="s">
        <v>92</v>
      </c>
    </row>
    <row r="129" spans="1:65" s="12" customFormat="1" ht="22.8" customHeight="1">
      <c r="B129" s="173"/>
      <c r="C129" s="174"/>
      <c r="D129" s="175" t="s">
        <v>81</v>
      </c>
      <c r="E129" s="187" t="s">
        <v>645</v>
      </c>
      <c r="F129" s="187" t="s">
        <v>646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SUM(P130:P133)</f>
        <v>0</v>
      </c>
      <c r="Q129" s="181"/>
      <c r="R129" s="182">
        <f>SUM(R130:R133)</f>
        <v>0</v>
      </c>
      <c r="S129" s="181"/>
      <c r="T129" s="183">
        <f>SUM(T130:T133)</f>
        <v>0</v>
      </c>
      <c r="AR129" s="184" t="s">
        <v>163</v>
      </c>
      <c r="AT129" s="185" t="s">
        <v>81</v>
      </c>
      <c r="AU129" s="185" t="s">
        <v>90</v>
      </c>
      <c r="AY129" s="184" t="s">
        <v>135</v>
      </c>
      <c r="BK129" s="186">
        <f>SUM(BK130:BK133)</f>
        <v>0</v>
      </c>
    </row>
    <row r="130" spans="1:65" s="2" customFormat="1" ht="16.5" customHeight="1">
      <c r="A130" s="36"/>
      <c r="B130" s="37"/>
      <c r="C130" s="189" t="s">
        <v>153</v>
      </c>
      <c r="D130" s="189" t="s">
        <v>138</v>
      </c>
      <c r="E130" s="190" t="s">
        <v>647</v>
      </c>
      <c r="F130" s="191" t="s">
        <v>648</v>
      </c>
      <c r="G130" s="192" t="s">
        <v>636</v>
      </c>
      <c r="H130" s="193">
        <v>1</v>
      </c>
      <c r="I130" s="194"/>
      <c r="J130" s="195">
        <f>ROUND(I130*H130,2)</f>
        <v>0</v>
      </c>
      <c r="K130" s="196"/>
      <c r="L130" s="41"/>
      <c r="M130" s="197" t="s">
        <v>1</v>
      </c>
      <c r="N130" s="198" t="s">
        <v>47</v>
      </c>
      <c r="O130" s="73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1" t="s">
        <v>637</v>
      </c>
      <c r="AT130" s="201" t="s">
        <v>138</v>
      </c>
      <c r="AU130" s="201" t="s">
        <v>92</v>
      </c>
      <c r="AY130" s="18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90</v>
      </c>
      <c r="BK130" s="202">
        <f>ROUND(I130*H130,2)</f>
        <v>0</v>
      </c>
      <c r="BL130" s="18" t="s">
        <v>637</v>
      </c>
      <c r="BM130" s="201" t="s">
        <v>649</v>
      </c>
    </row>
    <row r="131" spans="1:65" s="14" customFormat="1" ht="10.199999999999999">
      <c r="B131" s="214"/>
      <c r="C131" s="215"/>
      <c r="D131" s="205" t="s">
        <v>144</v>
      </c>
      <c r="E131" s="216" t="s">
        <v>1</v>
      </c>
      <c r="F131" s="217" t="s">
        <v>650</v>
      </c>
      <c r="G131" s="215"/>
      <c r="H131" s="218">
        <v>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144</v>
      </c>
      <c r="AU131" s="224" t="s">
        <v>92</v>
      </c>
      <c r="AV131" s="14" t="s">
        <v>92</v>
      </c>
      <c r="AW131" s="14" t="s">
        <v>38</v>
      </c>
      <c r="AX131" s="14" t="s">
        <v>90</v>
      </c>
      <c r="AY131" s="224" t="s">
        <v>135</v>
      </c>
    </row>
    <row r="132" spans="1:65" s="2" customFormat="1" ht="16.5" customHeight="1">
      <c r="A132" s="36"/>
      <c r="B132" s="37"/>
      <c r="C132" s="189" t="s">
        <v>142</v>
      </c>
      <c r="D132" s="189" t="s">
        <v>138</v>
      </c>
      <c r="E132" s="190" t="s">
        <v>651</v>
      </c>
      <c r="F132" s="191" t="s">
        <v>652</v>
      </c>
      <c r="G132" s="192" t="s">
        <v>636</v>
      </c>
      <c r="H132" s="193">
        <v>1</v>
      </c>
      <c r="I132" s="194"/>
      <c r="J132" s="195">
        <f>ROUND(I132*H132,2)</f>
        <v>0</v>
      </c>
      <c r="K132" s="196"/>
      <c r="L132" s="41"/>
      <c r="M132" s="197" t="s">
        <v>1</v>
      </c>
      <c r="N132" s="198" t="s">
        <v>47</v>
      </c>
      <c r="O132" s="73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1" t="s">
        <v>637</v>
      </c>
      <c r="AT132" s="201" t="s">
        <v>138</v>
      </c>
      <c r="AU132" s="201" t="s">
        <v>92</v>
      </c>
      <c r="AY132" s="18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90</v>
      </c>
      <c r="BK132" s="202">
        <f>ROUND(I132*H132,2)</f>
        <v>0</v>
      </c>
      <c r="BL132" s="18" t="s">
        <v>637</v>
      </c>
      <c r="BM132" s="201" t="s">
        <v>653</v>
      </c>
    </row>
    <row r="133" spans="1:65" s="2" customFormat="1" ht="28.8">
      <c r="A133" s="36"/>
      <c r="B133" s="37"/>
      <c r="C133" s="38"/>
      <c r="D133" s="205" t="s">
        <v>170</v>
      </c>
      <c r="E133" s="38"/>
      <c r="F133" s="225" t="s">
        <v>654</v>
      </c>
      <c r="G133" s="38"/>
      <c r="H133" s="38"/>
      <c r="I133" s="226"/>
      <c r="J133" s="38"/>
      <c r="K133" s="38"/>
      <c r="L133" s="41"/>
      <c r="M133" s="227"/>
      <c r="N133" s="228"/>
      <c r="O133" s="73"/>
      <c r="P133" s="73"/>
      <c r="Q133" s="73"/>
      <c r="R133" s="73"/>
      <c r="S133" s="73"/>
      <c r="T133" s="74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8" t="s">
        <v>170</v>
      </c>
      <c r="AU133" s="18" t="s">
        <v>92</v>
      </c>
    </row>
    <row r="134" spans="1:65" s="12" customFormat="1" ht="22.8" customHeight="1">
      <c r="B134" s="173"/>
      <c r="C134" s="174"/>
      <c r="D134" s="175" t="s">
        <v>81</v>
      </c>
      <c r="E134" s="187" t="s">
        <v>655</v>
      </c>
      <c r="F134" s="187" t="s">
        <v>656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SUM(P135:P136)</f>
        <v>0</v>
      </c>
      <c r="Q134" s="181"/>
      <c r="R134" s="182">
        <f>SUM(R135:R136)</f>
        <v>0</v>
      </c>
      <c r="S134" s="181"/>
      <c r="T134" s="183">
        <f>SUM(T135:T136)</f>
        <v>0</v>
      </c>
      <c r="AR134" s="184" t="s">
        <v>163</v>
      </c>
      <c r="AT134" s="185" t="s">
        <v>81</v>
      </c>
      <c r="AU134" s="185" t="s">
        <v>90</v>
      </c>
      <c r="AY134" s="184" t="s">
        <v>135</v>
      </c>
      <c r="BK134" s="186">
        <f>SUM(BK135:BK136)</f>
        <v>0</v>
      </c>
    </row>
    <row r="135" spans="1:65" s="2" customFormat="1" ht="16.5" customHeight="1">
      <c r="A135" s="36"/>
      <c r="B135" s="37"/>
      <c r="C135" s="189" t="s">
        <v>163</v>
      </c>
      <c r="D135" s="189" t="s">
        <v>138</v>
      </c>
      <c r="E135" s="190" t="s">
        <v>657</v>
      </c>
      <c r="F135" s="191" t="s">
        <v>656</v>
      </c>
      <c r="G135" s="192" t="s">
        <v>636</v>
      </c>
      <c r="H135" s="193">
        <v>1</v>
      </c>
      <c r="I135" s="194"/>
      <c r="J135" s="195">
        <f>ROUND(I135*H135,2)</f>
        <v>0</v>
      </c>
      <c r="K135" s="196"/>
      <c r="L135" s="41"/>
      <c r="M135" s="197" t="s">
        <v>1</v>
      </c>
      <c r="N135" s="198" t="s">
        <v>47</v>
      </c>
      <c r="O135" s="73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637</v>
      </c>
      <c r="AT135" s="201" t="s">
        <v>138</v>
      </c>
      <c r="AU135" s="201" t="s">
        <v>92</v>
      </c>
      <c r="AY135" s="18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90</v>
      </c>
      <c r="BK135" s="202">
        <f>ROUND(I135*H135,2)</f>
        <v>0</v>
      </c>
      <c r="BL135" s="18" t="s">
        <v>637</v>
      </c>
      <c r="BM135" s="201" t="s">
        <v>658</v>
      </c>
    </row>
    <row r="136" spans="1:65" s="2" customFormat="1" ht="19.2">
      <c r="A136" s="36"/>
      <c r="B136" s="37"/>
      <c r="C136" s="38"/>
      <c r="D136" s="205" t="s">
        <v>170</v>
      </c>
      <c r="E136" s="38"/>
      <c r="F136" s="225" t="s">
        <v>659</v>
      </c>
      <c r="G136" s="38"/>
      <c r="H136" s="38"/>
      <c r="I136" s="226"/>
      <c r="J136" s="38"/>
      <c r="K136" s="38"/>
      <c r="L136" s="41"/>
      <c r="M136" s="267"/>
      <c r="N136" s="268"/>
      <c r="O136" s="264"/>
      <c r="P136" s="264"/>
      <c r="Q136" s="264"/>
      <c r="R136" s="264"/>
      <c r="S136" s="264"/>
      <c r="T136" s="269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170</v>
      </c>
      <c r="AU136" s="18" t="s">
        <v>92</v>
      </c>
    </row>
    <row r="137" spans="1:65" s="2" customFormat="1" ht="6.9" customHeight="1">
      <c r="A137" s="36"/>
      <c r="B137" s="56"/>
      <c r="C137" s="57"/>
      <c r="D137" s="57"/>
      <c r="E137" s="57"/>
      <c r="F137" s="57"/>
      <c r="G137" s="57"/>
      <c r="H137" s="57"/>
      <c r="I137" s="57"/>
      <c r="J137" s="57"/>
      <c r="K137" s="57"/>
      <c r="L137" s="41"/>
      <c r="M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</sheetData>
  <sheetProtection algorithmName="SHA-512" hashValue="mPcGNJf3tiBDKI5dGDf41zncIPI5a0V2zcHjJL2Y3NNMNOMTT1Yi0NEyn/8XoHmmPAgmZG63Fth1O2chAL5lvg==" saltValue="UofIr73I2mOFDssf/7WUX6jGB87wpkj+TMMds8gNkZdYFfisB0hpAoFbpvvba+AbyMU0QCHGbIE5lsiHSJAp6Q==" spinCount="100000" sheet="1" objects="1" scenarios="1" formatColumns="0" formatRows="0" autoFilter="0"/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Střecha A</vt:lpstr>
      <vt:lpstr>02 - Střecha B</vt:lpstr>
      <vt:lpstr>VRN - Vedlejší rozpočtové...</vt:lpstr>
      <vt:lpstr>'01 - Střecha A'!Názvy_tisku</vt:lpstr>
      <vt:lpstr>'02 - Střecha B'!Názvy_tisku</vt:lpstr>
      <vt:lpstr>'Rekapitulace stavby'!Názvy_tisku</vt:lpstr>
      <vt:lpstr>'VRN - Vedlejší rozpočtové...'!Názvy_tisku</vt:lpstr>
      <vt:lpstr>'01 - Střecha A'!Oblast_tisku</vt:lpstr>
      <vt:lpstr>'02 - Střecha B'!Oblast_tisku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Hromek</cp:lastModifiedBy>
  <dcterms:created xsi:type="dcterms:W3CDTF">2022-05-23T22:38:08Z</dcterms:created>
  <dcterms:modified xsi:type="dcterms:W3CDTF">2022-05-25T01:00:34Z</dcterms:modified>
</cp:coreProperties>
</file>